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crosoft-my.sharepoint.com/personal/v-mii_microsoft_com/Documents/Desktop/"/>
    </mc:Choice>
  </mc:AlternateContent>
  <xr:revisionPtr revIDLastSave="5" documentId="13_ncr:1_{75555907-27C4-45AA-966D-FE270D9576FE}" xr6:coauthVersionLast="45" xr6:coauthVersionMax="45" xr10:uidLastSave="{A76110B3-FAEE-422A-9BBC-71747A2B8040}"/>
  <bookViews>
    <workbookView xWindow="30612" yWindow="-108" windowWidth="30936" windowHeight="16896" xr2:uid="{00000000-000D-0000-FFFF-FFFF00000000}"/>
  </bookViews>
  <sheets>
    <sheet name="Budget" sheetId="1" r:id="rId1"/>
    <sheet name="Time value of Money" sheetId="2" r:id="rId2"/>
    <sheet name="Simulation 60 years" sheetId="3" r:id="rId3"/>
    <sheet name="Roth IRA" sheetId="5" r:id="rId4"/>
    <sheet name="Roth Numbers" sheetId="6" r:id="rId5"/>
    <sheet name="Roth Growth" sheetId="7" r:id="rId6"/>
    <sheet name="House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B15" i="1"/>
  <c r="F6" i="2" l="1"/>
  <c r="E4" i="4"/>
  <c r="D9" i="4" s="1"/>
  <c r="F4" i="4"/>
  <c r="F5" i="4"/>
  <c r="E9" i="4"/>
  <c r="G4" i="4"/>
  <c r="G5" i="4" s="1"/>
  <c r="F9" i="4"/>
  <c r="F12" i="2"/>
  <c r="F9" i="2"/>
  <c r="F3" i="2"/>
  <c r="F15" i="5"/>
  <c r="B16" i="5"/>
  <c r="F16" i="5" s="1"/>
  <c r="F11" i="5"/>
  <c r="B12" i="5" s="1"/>
  <c r="F12" i="5"/>
  <c r="F7" i="5"/>
  <c r="B8" i="5" s="1"/>
  <c r="F8" i="5" s="1"/>
  <c r="F3" i="5"/>
  <c r="B4" i="5" s="1"/>
  <c r="F4" i="5" s="1"/>
  <c r="D45" i="6"/>
  <c r="D46" i="6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9" i="6"/>
  <c r="E9" i="6" s="1"/>
  <c r="C9" i="6"/>
  <c r="F9" i="6" s="1"/>
  <c r="B9" i="6"/>
  <c r="B10" i="6" s="1"/>
  <c r="B11" i="6" s="1"/>
  <c r="B12" i="6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3" i="1"/>
  <c r="H13" i="1" s="1"/>
  <c r="E21" i="3"/>
  <c r="E22" i="3" s="1"/>
  <c r="E23" i="3" s="1"/>
  <c r="E24" i="3" s="1"/>
  <c r="D16" i="3"/>
  <c r="G16" i="3" s="1"/>
  <c r="F17" i="3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E25" i="3"/>
  <c r="E26" i="3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G8" i="3"/>
  <c r="G9" i="3"/>
  <c r="G10" i="3"/>
  <c r="G11" i="3"/>
  <c r="G12" i="3"/>
  <c r="G13" i="3"/>
  <c r="G14" i="3"/>
  <c r="G15" i="3"/>
  <c r="G7" i="3"/>
  <c r="G6" i="3"/>
  <c r="C17" i="3"/>
  <c r="C18" i="3" s="1"/>
  <c r="C19" i="3" s="1"/>
  <c r="C20" i="3" s="1"/>
  <c r="C21" i="3" s="1"/>
  <c r="C22" i="3" s="1"/>
  <c r="C23" i="3" s="1"/>
  <c r="C24" i="3" s="1"/>
  <c r="C25" i="3" s="1"/>
  <c r="C26" i="3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E15" i="1"/>
  <c r="C9" i="4" l="1"/>
  <c r="G9" i="4" s="1"/>
  <c r="I4" i="4"/>
  <c r="I5" i="4" s="1"/>
  <c r="B9" i="4"/>
  <c r="D17" i="3"/>
  <c r="D18" i="3" s="1"/>
  <c r="D10" i="6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H4" i="4"/>
  <c r="H5" i="4" s="1"/>
  <c r="H14" i="1"/>
  <c r="H15" i="1" s="1"/>
  <c r="D19" i="3"/>
  <c r="G18" i="3"/>
  <c r="G9" i="6"/>
  <c r="H9" i="6" s="1"/>
  <c r="G17" i="3"/>
  <c r="E10" i="6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I9" i="6" l="1"/>
  <c r="C10" i="6" s="1"/>
  <c r="F10" i="6" s="1"/>
  <c r="G10" i="6" s="1"/>
  <c r="D20" i="3"/>
  <c r="G19" i="3"/>
  <c r="H10" i="6" l="1"/>
  <c r="I10" i="6" s="1"/>
  <c r="C11" i="6" s="1"/>
  <c r="F11" i="6" s="1"/>
  <c r="G11" i="6" s="1"/>
  <c r="H11" i="6" s="1"/>
  <c r="I11" i="6" s="1"/>
  <c r="C12" i="6" s="1"/>
  <c r="F12" i="6" s="1"/>
  <c r="D21" i="3"/>
  <c r="G20" i="3"/>
  <c r="G12" i="6" l="1"/>
  <c r="H12" i="6" s="1"/>
  <c r="D22" i="3"/>
  <c r="G21" i="3"/>
  <c r="D23" i="3" l="1"/>
  <c r="G22" i="3"/>
  <c r="I12" i="6"/>
  <c r="C13" i="6" s="1"/>
  <c r="F13" i="6" s="1"/>
  <c r="G23" i="3" l="1"/>
  <c r="D24" i="3"/>
  <c r="G13" i="6"/>
  <c r="H13" i="6" s="1"/>
  <c r="I13" i="6" s="1"/>
  <c r="C14" i="6" s="1"/>
  <c r="F14" i="6" s="1"/>
  <c r="G14" i="6" l="1"/>
  <c r="H14" i="6" s="1"/>
  <c r="I14" i="6" s="1"/>
  <c r="C15" i="6" s="1"/>
  <c r="F15" i="6" s="1"/>
  <c r="G24" i="3"/>
  <c r="D25" i="3"/>
  <c r="G15" i="6" l="1"/>
  <c r="D26" i="3"/>
  <c r="G25" i="3"/>
  <c r="D27" i="3" l="1"/>
  <c r="G26" i="3"/>
  <c r="H15" i="6"/>
  <c r="I15" i="6" s="1"/>
  <c r="C16" i="6" s="1"/>
  <c r="F16" i="6" s="1"/>
  <c r="G16" i="6" l="1"/>
  <c r="D28" i="3"/>
  <c r="G27" i="3"/>
  <c r="G28" i="3" l="1"/>
  <c r="D29" i="3"/>
  <c r="H16" i="6"/>
  <c r="I16" i="6" s="1"/>
  <c r="C17" i="6" s="1"/>
  <c r="F17" i="6" s="1"/>
  <c r="G17" i="6" l="1"/>
  <c r="H17" i="6" s="1"/>
  <c r="I17" i="6" s="1"/>
  <c r="C18" i="6" s="1"/>
  <c r="F18" i="6" s="1"/>
  <c r="D30" i="3"/>
  <c r="G29" i="3"/>
  <c r="G18" i="6" l="1"/>
  <c r="D31" i="3"/>
  <c r="G30" i="3"/>
  <c r="D32" i="3" l="1"/>
  <c r="G31" i="3"/>
  <c r="H18" i="6"/>
  <c r="I18" i="6" s="1"/>
  <c r="C19" i="6" s="1"/>
  <c r="F19" i="6" s="1"/>
  <c r="G19" i="6" l="1"/>
  <c r="H19" i="6" s="1"/>
  <c r="D33" i="3"/>
  <c r="G32" i="3"/>
  <c r="D34" i="3" l="1"/>
  <c r="G33" i="3"/>
  <c r="I19" i="6"/>
  <c r="C20" i="6" s="1"/>
  <c r="F20" i="6" s="1"/>
  <c r="D35" i="3" l="1"/>
  <c r="G34" i="3"/>
  <c r="G20" i="6"/>
  <c r="G35" i="3" l="1"/>
  <c r="D36" i="3"/>
  <c r="H20" i="6"/>
  <c r="I20" i="6" s="1"/>
  <c r="C21" i="6" s="1"/>
  <c r="F21" i="6" s="1"/>
  <c r="G21" i="6" l="1"/>
  <c r="H21" i="6"/>
  <c r="I21" i="6" s="1"/>
  <c r="C22" i="6" s="1"/>
  <c r="F22" i="6" s="1"/>
  <c r="D37" i="3"/>
  <c r="G36" i="3"/>
  <c r="G22" i="6" l="1"/>
  <c r="H22" i="6" s="1"/>
  <c r="D38" i="3"/>
  <c r="G37" i="3"/>
  <c r="D39" i="3" l="1"/>
  <c r="G38" i="3"/>
  <c r="I22" i="6"/>
  <c r="C23" i="6" s="1"/>
  <c r="F23" i="6" s="1"/>
  <c r="G23" i="6" l="1"/>
  <c r="G39" i="3"/>
  <c r="D40" i="3"/>
  <c r="H23" i="6" l="1"/>
  <c r="I23" i="6" s="1"/>
  <c r="C24" i="6" s="1"/>
  <c r="F24" i="6" s="1"/>
  <c r="D41" i="3"/>
  <c r="G40" i="3"/>
  <c r="G24" i="6" l="1"/>
  <c r="H24" i="6"/>
  <c r="I24" i="6"/>
  <c r="C25" i="6" s="1"/>
  <c r="F25" i="6" s="1"/>
  <c r="D42" i="3"/>
  <c r="G41" i="3"/>
  <c r="D43" i="3" l="1"/>
  <c r="G42" i="3"/>
  <c r="G25" i="6"/>
  <c r="H25" i="6" l="1"/>
  <c r="I25" i="6" s="1"/>
  <c r="C26" i="6" s="1"/>
  <c r="F26" i="6" s="1"/>
  <c r="D44" i="3"/>
  <c r="G43" i="3"/>
  <c r="G26" i="6" l="1"/>
  <c r="H26" i="6"/>
  <c r="G44" i="3"/>
  <c r="D45" i="3"/>
  <c r="I26" i="6" l="1"/>
  <c r="C27" i="6" s="1"/>
  <c r="F27" i="6" s="1"/>
  <c r="H27" i="6" s="1"/>
  <c r="I27" i="6" s="1"/>
  <c r="C28" i="6" s="1"/>
  <c r="F28" i="6" s="1"/>
  <c r="G27" i="6"/>
  <c r="D46" i="3"/>
  <c r="G45" i="3"/>
  <c r="G28" i="6" l="1"/>
  <c r="H28" i="6" s="1"/>
  <c r="D47" i="3"/>
  <c r="G46" i="3"/>
  <c r="D48" i="3" l="1"/>
  <c r="G47" i="3"/>
  <c r="I28" i="6"/>
  <c r="C29" i="6" s="1"/>
  <c r="F29" i="6" s="1"/>
  <c r="G29" i="6" l="1"/>
  <c r="D49" i="3"/>
  <c r="G48" i="3"/>
  <c r="G49" i="3" l="1"/>
  <c r="D50" i="3"/>
  <c r="H29" i="6"/>
  <c r="I29" i="6" s="1"/>
  <c r="C30" i="6" s="1"/>
  <c r="F30" i="6" s="1"/>
  <c r="G30" i="6" l="1"/>
  <c r="D51" i="3"/>
  <c r="G50" i="3"/>
  <c r="H30" i="6" l="1"/>
  <c r="I30" i="6" s="1"/>
  <c r="C31" i="6" s="1"/>
  <c r="F31" i="6" s="1"/>
  <c r="D52" i="3"/>
  <c r="G51" i="3"/>
  <c r="G31" i="6" l="1"/>
  <c r="H31" i="6"/>
  <c r="I31" i="6" s="1"/>
  <c r="C32" i="6" s="1"/>
  <c r="F32" i="6" s="1"/>
  <c r="D53" i="3"/>
  <c r="G52" i="3"/>
  <c r="G32" i="6" l="1"/>
  <c r="H32" i="6"/>
  <c r="I32" i="6" s="1"/>
  <c r="C33" i="6" s="1"/>
  <c r="F33" i="6" s="1"/>
  <c r="G33" i="6" s="1"/>
  <c r="H33" i="6" s="1"/>
  <c r="D54" i="3"/>
  <c r="G53" i="3"/>
  <c r="D55" i="3" l="1"/>
  <c r="G54" i="3"/>
  <c r="I33" i="6"/>
  <c r="C34" i="6" s="1"/>
  <c r="F34" i="6" s="1"/>
  <c r="G34" i="6" l="1"/>
  <c r="H34" i="6" s="1"/>
  <c r="I34" i="6" s="1"/>
  <c r="C35" i="6" s="1"/>
  <c r="F35" i="6" s="1"/>
  <c r="D56" i="3"/>
  <c r="G55" i="3"/>
  <c r="G35" i="6" l="1"/>
  <c r="H35" i="6" s="1"/>
  <c r="D57" i="3"/>
  <c r="G56" i="3"/>
  <c r="I35" i="6" l="1"/>
  <c r="C36" i="6" s="1"/>
  <c r="F36" i="6" s="1"/>
  <c r="D58" i="3"/>
  <c r="G57" i="3"/>
  <c r="D59" i="3" l="1"/>
  <c r="G58" i="3"/>
  <c r="G36" i="6"/>
  <c r="H36" i="6" s="1"/>
  <c r="I36" i="6" l="1"/>
  <c r="C37" i="6" s="1"/>
  <c r="F37" i="6" s="1"/>
  <c r="D60" i="3"/>
  <c r="G59" i="3"/>
  <c r="G60" i="3" l="1"/>
  <c r="D61" i="3"/>
  <c r="G37" i="6"/>
  <c r="H37" i="6" s="1"/>
  <c r="I37" i="6" s="1"/>
  <c r="C38" i="6" s="1"/>
  <c r="F38" i="6" s="1"/>
  <c r="G38" i="6" l="1"/>
  <c r="D62" i="3"/>
  <c r="G61" i="3"/>
  <c r="D63" i="3" l="1"/>
  <c r="G62" i="3"/>
  <c r="H38" i="6"/>
  <c r="I38" i="6" s="1"/>
  <c r="C39" i="6" s="1"/>
  <c r="F39" i="6" s="1"/>
  <c r="G39" i="6" l="1"/>
  <c r="H39" i="6" s="1"/>
  <c r="I39" i="6" s="1"/>
  <c r="C40" i="6" s="1"/>
  <c r="F40" i="6" s="1"/>
  <c r="D64" i="3"/>
  <c r="G63" i="3"/>
  <c r="G40" i="6" l="1"/>
  <c r="D65" i="3"/>
  <c r="G65" i="3" s="1"/>
  <c r="G64" i="3"/>
  <c r="H40" i="6" l="1"/>
  <c r="I40" i="6" s="1"/>
  <c r="C41" i="6" s="1"/>
  <c r="F41" i="6" s="1"/>
  <c r="G41" i="6" s="1"/>
  <c r="H41" i="6" l="1"/>
  <c r="I41" i="6" s="1"/>
  <c r="C42" i="6" s="1"/>
  <c r="F42" i="6" s="1"/>
  <c r="G42" i="6" l="1"/>
  <c r="H42" i="6" s="1"/>
  <c r="I42" i="6" l="1"/>
  <c r="C43" i="6" s="1"/>
  <c r="F43" i="6" s="1"/>
  <c r="G43" i="6" l="1"/>
  <c r="H43" i="6"/>
  <c r="I43" i="6" s="1"/>
  <c r="C44" i="6" s="1"/>
  <c r="F44" i="6" s="1"/>
  <c r="G44" i="6" l="1"/>
  <c r="H44" i="6" s="1"/>
  <c r="I44" i="6" l="1"/>
  <c r="C45" i="6" s="1"/>
  <c r="F45" i="6" s="1"/>
  <c r="G45" i="6" s="1"/>
  <c r="H45" i="6" s="1"/>
  <c r="I45" i="6" s="1"/>
  <c r="C46" i="6" s="1"/>
  <c r="F46" i="6" s="1"/>
  <c r="G46" i="6" l="1"/>
  <c r="H46" i="6"/>
  <c r="I46" i="6"/>
  <c r="C47" i="6" s="1"/>
  <c r="F47" i="6" s="1"/>
  <c r="G47" i="6" l="1"/>
  <c r="H47" i="6" s="1"/>
  <c r="I47" i="6" l="1"/>
  <c r="C48" i="6" s="1"/>
  <c r="F48" i="6" s="1"/>
  <c r="G48" i="6" l="1"/>
  <c r="H48" i="6" l="1"/>
  <c r="I48" i="6" s="1"/>
  <c r="C49" i="6" s="1"/>
  <c r="F49" i="6" s="1"/>
  <c r="G49" i="6" s="1"/>
  <c r="H49" i="6" s="1"/>
  <c r="I49" i="6" l="1"/>
  <c r="C50" i="6" s="1"/>
  <c r="F50" i="6" s="1"/>
  <c r="G50" i="6" l="1"/>
  <c r="H50" i="6" l="1"/>
  <c r="I50" i="6" s="1"/>
  <c r="C51" i="6" s="1"/>
  <c r="F51" i="6" s="1"/>
  <c r="G51" i="6" s="1"/>
  <c r="H51" i="6" s="1"/>
  <c r="I51" i="6" l="1"/>
  <c r="C52" i="6" s="1"/>
  <c r="F52" i="6" s="1"/>
  <c r="G52" i="6" l="1"/>
  <c r="H52" i="6" s="1"/>
  <c r="I52" i="6" l="1"/>
  <c r="C53" i="6" s="1"/>
  <c r="F53" i="6" s="1"/>
  <c r="G53" i="6" l="1"/>
  <c r="H53" i="6" s="1"/>
  <c r="I53" i="6" s="1"/>
  <c r="C54" i="6" s="1"/>
  <c r="F54" i="6" s="1"/>
  <c r="G54" i="6" l="1"/>
  <c r="H54" i="6" s="1"/>
  <c r="I54" i="6" l="1"/>
  <c r="C55" i="6" s="1"/>
  <c r="F55" i="6" s="1"/>
  <c r="G55" i="6"/>
  <c r="H55" i="6"/>
  <c r="I55" i="6" l="1"/>
  <c r="C56" i="6" s="1"/>
  <c r="F56" i="6" s="1"/>
  <c r="G56" i="6"/>
  <c r="H56" i="6" s="1"/>
  <c r="I56" i="6" s="1"/>
  <c r="C57" i="6" s="1"/>
  <c r="F57" i="6" s="1"/>
  <c r="G57" i="6" l="1"/>
  <c r="H57" i="6" s="1"/>
  <c r="I57" i="6" l="1"/>
  <c r="C58" i="6" s="1"/>
  <c r="F58" i="6" s="1"/>
  <c r="G58" i="6" l="1"/>
  <c r="H58" i="6" s="1"/>
  <c r="I58" i="6" s="1"/>
  <c r="C59" i="6" s="1"/>
  <c r="F59" i="6" s="1"/>
  <c r="G59" i="6" l="1"/>
  <c r="H59" i="6" l="1"/>
  <c r="I59" i="6" s="1"/>
  <c r="C60" i="6" s="1"/>
  <c r="F60" i="6" s="1"/>
  <c r="G60" i="6" s="1"/>
  <c r="H60" i="6" s="1"/>
  <c r="I60" i="6" l="1"/>
  <c r="C61" i="6" s="1"/>
  <c r="F61" i="6" s="1"/>
  <c r="G61" i="6" l="1"/>
  <c r="H61" i="6" s="1"/>
  <c r="I61" i="6" l="1"/>
  <c r="C62" i="6" s="1"/>
  <c r="F62" i="6" s="1"/>
  <c r="G62" i="6" s="1"/>
  <c r="H62" i="6" l="1"/>
  <c r="I62" i="6"/>
  <c r="C63" i="6" s="1"/>
  <c r="F63" i="6" s="1"/>
  <c r="G63" i="6" s="1"/>
  <c r="H63" i="6" l="1"/>
  <c r="I63" i="6" s="1"/>
  <c r="C64" i="6" s="1"/>
  <c r="F64" i="6" s="1"/>
  <c r="G64" i="6" s="1"/>
  <c r="H64" i="6" s="1"/>
  <c r="I64" i="6" l="1"/>
</calcChain>
</file>

<file path=xl/sharedStrings.xml><?xml version="1.0" encoding="utf-8"?>
<sst xmlns="http://schemas.openxmlformats.org/spreadsheetml/2006/main" count="137" uniqueCount="84">
  <si>
    <t>Total</t>
  </si>
  <si>
    <t>Fixed Expenses</t>
  </si>
  <si>
    <t>Housing</t>
  </si>
  <si>
    <t>Groceries</t>
  </si>
  <si>
    <t>Gas for Car</t>
  </si>
  <si>
    <t>Health Insurance</t>
  </si>
  <si>
    <t>Gas Bill</t>
  </si>
  <si>
    <t>Electric Bill</t>
  </si>
  <si>
    <t>Internet</t>
  </si>
  <si>
    <t>Cell Phone</t>
  </si>
  <si>
    <t>Emergency Savings</t>
  </si>
  <si>
    <t>Variable Expenses</t>
  </si>
  <si>
    <t>Car Maintenance/Repairs</t>
  </si>
  <si>
    <t>Doctor Visit</t>
  </si>
  <si>
    <t>Gifts</t>
  </si>
  <si>
    <t>Clothing and Shoes</t>
  </si>
  <si>
    <t>Misc</t>
  </si>
  <si>
    <t>Miscellaneous</t>
  </si>
  <si>
    <t>Books</t>
  </si>
  <si>
    <t>Vet</t>
  </si>
  <si>
    <t>Shampoo</t>
  </si>
  <si>
    <t>New Sheets</t>
  </si>
  <si>
    <t>Aspirin</t>
  </si>
  <si>
    <t>Total Income</t>
  </si>
  <si>
    <t>Total Expenses</t>
  </si>
  <si>
    <t>Remaining</t>
  </si>
  <si>
    <t>Investment</t>
  </si>
  <si>
    <t>Initial</t>
  </si>
  <si>
    <t>Value</t>
  </si>
  <si>
    <t>Time (Years)</t>
  </si>
  <si>
    <t>Interest Rate (APR)</t>
  </si>
  <si>
    <t>Monthly Contribution</t>
  </si>
  <si>
    <t>Year</t>
  </si>
  <si>
    <t>Job Salary</t>
  </si>
  <si>
    <t>Yearly Raise</t>
  </si>
  <si>
    <t>Interest</t>
  </si>
  <si>
    <t>401K</t>
  </si>
  <si>
    <t>Yearly Addition</t>
  </si>
  <si>
    <t>Age</t>
  </si>
  <si>
    <t>Sum</t>
  </si>
  <si>
    <t>College Debt</t>
  </si>
  <si>
    <t>Payments</t>
  </si>
  <si>
    <t>$200/Month</t>
  </si>
  <si>
    <t>Equity</t>
  </si>
  <si>
    <t>House Price</t>
  </si>
  <si>
    <t>Loan Interest Rate</t>
  </si>
  <si>
    <t>Term of Loan (years)</t>
  </si>
  <si>
    <t>Down Payment</t>
  </si>
  <si>
    <t>Total Cost</t>
  </si>
  <si>
    <t>Property Taxes</t>
  </si>
  <si>
    <t>Home Insurance</t>
  </si>
  <si>
    <t>Principle</t>
  </si>
  <si>
    <t>Your Payment</t>
  </si>
  <si>
    <t>Interest Payments</t>
  </si>
  <si>
    <t>Month</t>
  </si>
  <si>
    <t>Work (after taxes)</t>
  </si>
  <si>
    <t>Yearly Contribution</t>
  </si>
  <si>
    <t>Number Years</t>
  </si>
  <si>
    <t>Starting Age</t>
  </si>
  <si>
    <t>Annual Investment Return</t>
  </si>
  <si>
    <t>Annual Contribution</t>
  </si>
  <si>
    <t>made on Jan. 1</t>
  </si>
  <si>
    <t>Beginning Balance</t>
  </si>
  <si>
    <t>from Dec. 31, previous year</t>
  </si>
  <si>
    <t>Expense Ratio</t>
  </si>
  <si>
    <t>Beginning</t>
  </si>
  <si>
    <t>Cumulative</t>
  </si>
  <si>
    <t>Ending</t>
  </si>
  <si>
    <t xml:space="preserve"> </t>
  </si>
  <si>
    <t>Balance</t>
  </si>
  <si>
    <t>Contribution</t>
  </si>
  <si>
    <t>Gain</t>
  </si>
  <si>
    <t>Ex. Ratio</t>
  </si>
  <si>
    <t>Monthly Income</t>
  </si>
  <si>
    <t>TV</t>
  </si>
  <si>
    <t>Taxes</t>
  </si>
  <si>
    <t>Insurance</t>
  </si>
  <si>
    <t>20 years old</t>
  </si>
  <si>
    <t>30 years old</t>
  </si>
  <si>
    <t>Vacation Savings</t>
  </si>
  <si>
    <t>Car Payment</t>
  </si>
  <si>
    <t>Entertainment (movies, Dineout)</t>
  </si>
  <si>
    <t>Going out</t>
  </si>
  <si>
    <t>Trash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</si>
</sst>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.0%"/>
    <numFmt numFmtId="166" formatCode="0.00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603B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0" fillId="0" borderId="0" xfId="0" quotePrefix="1"/>
    <xf numFmtId="165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8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/>
    <xf numFmtId="164" fontId="6" fillId="2" borderId="0" xfId="0" applyNumberFormat="1" applyFont="1" applyFill="1"/>
    <xf numFmtId="164" fontId="7" fillId="0" borderId="0" xfId="0" applyNumberFormat="1" applyFont="1"/>
    <xf numFmtId="6" fontId="3" fillId="0" borderId="0" xfId="0" applyNumberFormat="1" applyFont="1" applyAlignment="1">
      <alignment horizontal="center"/>
    </xf>
    <xf numFmtId="164" fontId="6" fillId="3" borderId="0" xfId="0" applyNumberFormat="1" applyFont="1" applyFill="1"/>
    <xf numFmtId="164" fontId="3" fillId="4" borderId="0" xfId="0" applyNumberFormat="1" applyFont="1" applyFill="1" applyAlignment="1">
      <alignment horizontal="center"/>
    </xf>
    <xf numFmtId="9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0" fontId="3" fillId="4" borderId="0" xfId="0" applyNumberFormat="1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4" fontId="8" fillId="0" borderId="0" xfId="0" applyNumberFormat="1" applyFont="1"/>
    <xf numFmtId="4" fontId="0" fillId="0" borderId="0" xfId="0" applyNumberFormat="1"/>
    <xf numFmtId="10" fontId="0" fillId="0" borderId="0" xfId="0" applyNumberFormat="1"/>
    <xf numFmtId="4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0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Roth IRA Investment Growth</a:t>
            </a:r>
          </a:p>
        </c:rich>
      </c:tx>
      <c:layout>
        <c:manualLayout>
          <c:xMode val="edge"/>
          <c:yMode val="edge"/>
          <c:x val="0.35356200527704484"/>
          <c:y val="2.9411821024473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74114765738356"/>
          <c:y val="9.2872327313451283E-2"/>
          <c:w val="0.81591302332350513"/>
          <c:h val="0.80627780597695764"/>
        </c:manualLayout>
      </c:layout>
      <c:lineChart>
        <c:grouping val="standard"/>
        <c:varyColors val="0"/>
        <c:ser>
          <c:idx val="0"/>
          <c:order val="0"/>
          <c:tx>
            <c:strRef>
              <c:f>'Roth Numbers'!$E$7:$E$8</c:f>
              <c:strCache>
                <c:ptCount val="2"/>
                <c:pt idx="0">
                  <c:v>Cumulative</c:v>
                </c:pt>
                <c:pt idx="1">
                  <c:v>Contribution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'Roth Numbers'!$B$9:$B$64</c:f>
              <c:numCache>
                <c:formatCode>#,##0</c:formatCode>
                <c:ptCount val="5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</c:numCache>
            </c:numRef>
          </c:cat>
          <c:val>
            <c:numRef>
              <c:f>'Roth Numbers'!$E$9:$E$64</c:f>
              <c:numCache>
                <c:formatCode>#,##0.00</c:formatCode>
                <c:ptCount val="56"/>
                <c:pt idx="0">
                  <c:v>5500</c:v>
                </c:pt>
                <c:pt idx="1">
                  <c:v>11000</c:v>
                </c:pt>
                <c:pt idx="2">
                  <c:v>16500</c:v>
                </c:pt>
                <c:pt idx="3">
                  <c:v>22000</c:v>
                </c:pt>
                <c:pt idx="4">
                  <c:v>27500</c:v>
                </c:pt>
                <c:pt idx="5">
                  <c:v>33000</c:v>
                </c:pt>
                <c:pt idx="6">
                  <c:v>38500</c:v>
                </c:pt>
                <c:pt idx="7">
                  <c:v>44000</c:v>
                </c:pt>
                <c:pt idx="8">
                  <c:v>49500</c:v>
                </c:pt>
                <c:pt idx="9">
                  <c:v>55000</c:v>
                </c:pt>
                <c:pt idx="10">
                  <c:v>60500</c:v>
                </c:pt>
                <c:pt idx="11">
                  <c:v>66000</c:v>
                </c:pt>
                <c:pt idx="12">
                  <c:v>71500</c:v>
                </c:pt>
                <c:pt idx="13">
                  <c:v>77000</c:v>
                </c:pt>
                <c:pt idx="14">
                  <c:v>82500</c:v>
                </c:pt>
                <c:pt idx="15">
                  <c:v>88000</c:v>
                </c:pt>
                <c:pt idx="16">
                  <c:v>93500</c:v>
                </c:pt>
                <c:pt idx="17">
                  <c:v>99000</c:v>
                </c:pt>
                <c:pt idx="18">
                  <c:v>104500</c:v>
                </c:pt>
                <c:pt idx="19">
                  <c:v>110000</c:v>
                </c:pt>
                <c:pt idx="20">
                  <c:v>115500</c:v>
                </c:pt>
                <c:pt idx="21">
                  <c:v>121000</c:v>
                </c:pt>
                <c:pt idx="22">
                  <c:v>126500</c:v>
                </c:pt>
                <c:pt idx="23">
                  <c:v>132000</c:v>
                </c:pt>
                <c:pt idx="24">
                  <c:v>137500</c:v>
                </c:pt>
                <c:pt idx="25">
                  <c:v>143000</c:v>
                </c:pt>
                <c:pt idx="26">
                  <c:v>148500</c:v>
                </c:pt>
                <c:pt idx="27">
                  <c:v>154000</c:v>
                </c:pt>
                <c:pt idx="28">
                  <c:v>159500</c:v>
                </c:pt>
                <c:pt idx="29">
                  <c:v>165000</c:v>
                </c:pt>
                <c:pt idx="30">
                  <c:v>170500</c:v>
                </c:pt>
                <c:pt idx="31">
                  <c:v>176000</c:v>
                </c:pt>
                <c:pt idx="32">
                  <c:v>181500</c:v>
                </c:pt>
                <c:pt idx="33">
                  <c:v>187000</c:v>
                </c:pt>
                <c:pt idx="34">
                  <c:v>192500</c:v>
                </c:pt>
                <c:pt idx="35">
                  <c:v>199000</c:v>
                </c:pt>
                <c:pt idx="36">
                  <c:v>205500</c:v>
                </c:pt>
                <c:pt idx="37">
                  <c:v>212000</c:v>
                </c:pt>
                <c:pt idx="38">
                  <c:v>218500</c:v>
                </c:pt>
                <c:pt idx="39">
                  <c:v>225000</c:v>
                </c:pt>
                <c:pt idx="40">
                  <c:v>231500</c:v>
                </c:pt>
                <c:pt idx="41">
                  <c:v>238000</c:v>
                </c:pt>
                <c:pt idx="42">
                  <c:v>244500</c:v>
                </c:pt>
                <c:pt idx="43">
                  <c:v>251000</c:v>
                </c:pt>
                <c:pt idx="44">
                  <c:v>257500</c:v>
                </c:pt>
                <c:pt idx="45">
                  <c:v>264000</c:v>
                </c:pt>
                <c:pt idx="46">
                  <c:v>270500</c:v>
                </c:pt>
                <c:pt idx="47">
                  <c:v>277000</c:v>
                </c:pt>
                <c:pt idx="48">
                  <c:v>283500</c:v>
                </c:pt>
                <c:pt idx="49">
                  <c:v>290000</c:v>
                </c:pt>
                <c:pt idx="50">
                  <c:v>296500</c:v>
                </c:pt>
                <c:pt idx="51">
                  <c:v>303000</c:v>
                </c:pt>
                <c:pt idx="52">
                  <c:v>309500</c:v>
                </c:pt>
                <c:pt idx="53">
                  <c:v>316000</c:v>
                </c:pt>
                <c:pt idx="54">
                  <c:v>322500</c:v>
                </c:pt>
                <c:pt idx="55">
                  <c:v>329000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B9-4C19-BA1C-313C81C36BE7}"/>
            </c:ext>
          </c:extLst>
        </c:ser>
        <c:ser>
          <c:idx val="1"/>
          <c:order val="1"/>
          <c:tx>
            <c:strRef>
              <c:f>'Roth Numbers'!$I$8</c:f>
              <c:strCache>
                <c:ptCount val="1"/>
                <c:pt idx="0">
                  <c:v>Balance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'Roth Numbers'!$B$9:$B$64</c:f>
              <c:numCache>
                <c:formatCode>#,##0</c:formatCode>
                <c:ptCount val="5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</c:numCache>
            </c:numRef>
          </c:cat>
          <c:val>
            <c:numRef>
              <c:f>'Roth Numbers'!$I$9:$I$64</c:f>
              <c:numCache>
                <c:formatCode>#,##0.00</c:formatCode>
                <c:ptCount val="56"/>
                <c:pt idx="0">
                  <c:v>11746.46</c:v>
                </c:pt>
                <c:pt idx="1">
                  <c:v>18416.804775599998</c:v>
                </c:pt>
                <c:pt idx="2">
                  <c:v>25539.799147672213</c:v>
                </c:pt>
                <c:pt idx="3">
                  <c:v>33146.159917833254</c:v>
                </c:pt>
                <c:pt idx="4">
                  <c:v>41268.688329857418</c:v>
                </c:pt>
                <c:pt idx="5">
                  <c:v>49942.411519921545</c:v>
                </c:pt>
                <c:pt idx="6">
                  <c:v>59204.733565663417</c:v>
                </c:pt>
                <c:pt idx="7">
                  <c:v>69095.596785429341</c:v>
                </c:pt>
                <c:pt idx="8">
                  <c:v>79657.653983288576</c:v>
                </c:pt>
                <c:pt idx="9">
                  <c:v>90936.452382594551</c:v>
                </c:pt>
                <c:pt idx="10">
                  <c:v>102980.63004127743</c:v>
                </c:pt>
                <c:pt idx="11">
                  <c:v>115842.12559587852</c:v>
                </c:pt>
                <c:pt idx="12">
                  <c:v>129576.40223881484</c:v>
                </c:pt>
                <c:pt idx="13">
                  <c:v>144242.68689474085</c:v>
                </c:pt>
                <c:pt idx="14">
                  <c:v>159904.22562741797</c:v>
                </c:pt>
                <c:pt idx="15">
                  <c:v>176628.55637849457</c:v>
                </c:pt>
                <c:pt idx="16">
                  <c:v>194487.80021433922</c:v>
                </c:pt>
                <c:pt idx="17">
                  <c:v>213558.9723368843</c:v>
                </c:pt>
                <c:pt idx="18">
                  <c:v>233924.31419966527</c:v>
                </c:pt>
                <c:pt idx="19">
                  <c:v>255671.64816125456</c:v>
                </c:pt>
                <c:pt idx="20">
                  <c:v>278894.75620547729</c:v>
                </c:pt>
                <c:pt idx="21">
                  <c:v>303693.78436158097</c:v>
                </c:pt>
                <c:pt idx="22">
                  <c:v>330175.67456835788</c:v>
                </c:pt>
                <c:pt idx="23">
                  <c:v>358454.62584456662</c:v>
                </c:pt>
                <c:pt idx="24">
                  <c:v>388652.58675437886</c:v>
                </c:pt>
                <c:pt idx="25">
                  <c:v>420899.78129153105</c:v>
                </c:pt>
                <c:pt idx="26">
                  <c:v>455335.27044997434</c:v>
                </c:pt>
                <c:pt idx="27">
                  <c:v>492107.55190270959</c:v>
                </c:pt>
                <c:pt idx="28">
                  <c:v>531375.20037482749</c:v>
                </c:pt>
                <c:pt idx="29">
                  <c:v>573307.55147226329</c:v>
                </c:pt>
                <c:pt idx="30">
                  <c:v>618085.4319151711</c:v>
                </c:pt>
                <c:pt idx="31">
                  <c:v>665901.93932493462</c:v>
                </c:pt>
                <c:pt idx="32">
                  <c:v>716963.27492752473</c:v>
                </c:pt>
                <c:pt idx="33">
                  <c:v>771489.63276410662</c:v>
                </c:pt>
                <c:pt idx="34">
                  <c:v>829716.1492434789</c:v>
                </c:pt>
                <c:pt idx="35">
                  <c:v>892961.7771311414</c:v>
                </c:pt>
                <c:pt idx="36">
                  <c:v>960499.25332726061</c:v>
                </c:pt>
                <c:pt idx="37">
                  <c:v>1032619.8226580486</c:v>
                </c:pt>
                <c:pt idx="38">
                  <c:v>1109634.4938236238</c:v>
                </c:pt>
                <c:pt idx="39">
                  <c:v>1191875.3805744948</c:v>
                </c:pt>
                <c:pt idx="40">
                  <c:v>1279697.1339002801</c:v>
                </c:pt>
                <c:pt idx="41">
                  <c:v>1373478.4714067532</c:v>
                </c:pt>
                <c:pt idx="42">
                  <c:v>1473623.8104764153</c:v>
                </c:pt>
                <c:pt idx="43">
                  <c:v>1580565.0122553448</c:v>
                </c:pt>
                <c:pt idx="44">
                  <c:v>1694763.2439869924</c:v>
                </c:pt>
                <c:pt idx="45">
                  <c:v>1816710.9677239496</c:v>
                </c:pt>
                <c:pt idx="46">
                  <c:v>1946934.0639936968</c:v>
                </c:pt>
                <c:pt idx="47">
                  <c:v>2085994.0995763091</c:v>
                </c:pt>
                <c:pt idx="48">
                  <c:v>2234490.7491735574</c:v>
                </c:pt>
                <c:pt idx="49">
                  <c:v>2393064.3814124749</c:v>
                </c:pt>
                <c:pt idx="50">
                  <c:v>2562398.8203351256</c:v>
                </c:pt>
                <c:pt idx="51">
                  <c:v>2743224.2942830673</c:v>
                </c:pt>
                <c:pt idx="52">
                  <c:v>2936320.5848931163</c:v>
                </c:pt>
                <c:pt idx="53">
                  <c:v>3142520.3897839631</c:v>
                </c:pt>
                <c:pt idx="54">
                  <c:v>3362712.9134347029</c:v>
                </c:pt>
                <c:pt idx="55">
                  <c:v>3597847.7017403818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B9-4C19-BA1C-313C81C36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68816"/>
        <c:axId val="199571952"/>
      </c:lineChart>
      <c:catAx>
        <c:axId val="19956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4366754617414248"/>
              <c:y val="0.925491968236765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95719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9571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Dollars in Account</a:t>
                </a:r>
              </a:p>
            </c:rich>
          </c:tx>
          <c:layout>
            <c:manualLayout>
              <c:xMode val="edge"/>
              <c:yMode val="edge"/>
              <c:x val="2.1108179419525065E-2"/>
              <c:y val="0.3901968255913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68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57519788918204"/>
          <c:y val="0.46470677218668083"/>
          <c:w val="0.23087071240105542"/>
          <c:h val="8.43138869368239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152400</xdr:rowOff>
    </xdr:from>
    <xdr:to>
      <xdr:col>10</xdr:col>
      <xdr:colOff>561975</xdr:colOff>
      <xdr:row>31</xdr:row>
      <xdr:rowOff>80403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I23" sqref="I23"/>
    </sheetView>
  </sheetViews>
  <sheetFormatPr defaultColWidth="9.109375" defaultRowHeight="17.399999999999999" x14ac:dyDescent="0.3"/>
  <cols>
    <col min="1" max="1" width="25.109375" style="25" customWidth="1"/>
    <col min="2" max="2" width="9.6640625" style="25" customWidth="1"/>
    <col min="3" max="3" width="2.33203125" style="25" customWidth="1"/>
    <col min="4" max="4" width="27.5546875" style="25" customWidth="1"/>
    <col min="5" max="5" width="12.6640625" style="25" customWidth="1"/>
    <col min="6" max="6" width="2.109375" style="25" customWidth="1"/>
    <col min="7" max="7" width="41.88671875" style="25" customWidth="1"/>
    <col min="8" max="8" width="10.6640625" style="25" customWidth="1"/>
    <col min="9" max="16384" width="9.109375" style="25"/>
  </cols>
  <sheetData>
    <row r="1" spans="1:8" x14ac:dyDescent="0.3">
      <c r="A1" s="24" t="s">
        <v>73</v>
      </c>
      <c r="D1" s="24" t="s">
        <v>1</v>
      </c>
      <c r="G1" s="24" t="s">
        <v>11</v>
      </c>
    </row>
    <row r="2" spans="1:8" x14ac:dyDescent="0.3">
      <c r="A2" s="25" t="s">
        <v>55</v>
      </c>
      <c r="B2" s="28">
        <v>4387</v>
      </c>
      <c r="D2" s="25" t="s">
        <v>2</v>
      </c>
      <c r="E2" s="28">
        <v>2000</v>
      </c>
      <c r="G2" s="25" t="s">
        <v>12</v>
      </c>
      <c r="H2" s="28">
        <v>120</v>
      </c>
    </row>
    <row r="3" spans="1:8" x14ac:dyDescent="0.3">
      <c r="A3" s="24" t="s">
        <v>0</v>
      </c>
      <c r="B3" s="27">
        <f>SUM(B2)</f>
        <v>4387</v>
      </c>
      <c r="D3" s="25" t="s">
        <v>3</v>
      </c>
      <c r="E3" s="28">
        <v>350</v>
      </c>
      <c r="G3" s="25" t="s">
        <v>13</v>
      </c>
      <c r="H3" s="28">
        <v>35</v>
      </c>
    </row>
    <row r="4" spans="1:8" x14ac:dyDescent="0.3">
      <c r="D4" s="25" t="s">
        <v>80</v>
      </c>
      <c r="E4" s="28">
        <v>300</v>
      </c>
      <c r="G4" s="25" t="s">
        <v>14</v>
      </c>
      <c r="H4" s="28">
        <v>25</v>
      </c>
    </row>
    <row r="5" spans="1:8" x14ac:dyDescent="0.3">
      <c r="A5" s="24" t="s">
        <v>17</v>
      </c>
      <c r="D5" s="25" t="s">
        <v>5</v>
      </c>
      <c r="E5" s="28">
        <v>100</v>
      </c>
      <c r="G5" s="25" t="s">
        <v>81</v>
      </c>
      <c r="H5" s="28">
        <v>140</v>
      </c>
    </row>
    <row r="6" spans="1:8" x14ac:dyDescent="0.3">
      <c r="A6" s="25" t="s">
        <v>18</v>
      </c>
      <c r="B6" s="28">
        <v>36</v>
      </c>
      <c r="D6" s="25" t="s">
        <v>6</v>
      </c>
      <c r="E6" s="28">
        <v>50</v>
      </c>
      <c r="G6" s="25" t="s">
        <v>15</v>
      </c>
      <c r="H6" s="28">
        <v>150</v>
      </c>
    </row>
    <row r="7" spans="1:8" x14ac:dyDescent="0.3">
      <c r="A7" s="25" t="s">
        <v>19</v>
      </c>
      <c r="B7" s="28">
        <v>50</v>
      </c>
      <c r="D7" s="25" t="s">
        <v>7</v>
      </c>
      <c r="E7" s="28">
        <v>150</v>
      </c>
      <c r="G7" s="25" t="s">
        <v>16</v>
      </c>
      <c r="H7" s="28">
        <v>50</v>
      </c>
    </row>
    <row r="8" spans="1:8" x14ac:dyDescent="0.3">
      <c r="A8" s="25" t="s">
        <v>20</v>
      </c>
      <c r="B8" s="28">
        <v>6</v>
      </c>
      <c r="D8" s="25" t="s">
        <v>83</v>
      </c>
      <c r="E8" s="28">
        <v>40</v>
      </c>
      <c r="G8" s="25" t="s">
        <v>82</v>
      </c>
      <c r="H8" s="28">
        <v>150</v>
      </c>
    </row>
    <row r="9" spans="1:8" x14ac:dyDescent="0.3">
      <c r="A9" s="25" t="s">
        <v>21</v>
      </c>
      <c r="B9" s="28">
        <v>40</v>
      </c>
      <c r="D9" s="25" t="s">
        <v>8</v>
      </c>
      <c r="E9" s="28">
        <v>60</v>
      </c>
      <c r="G9" s="25" t="s">
        <v>68</v>
      </c>
    </row>
    <row r="10" spans="1:8" x14ac:dyDescent="0.3">
      <c r="A10" s="25" t="s">
        <v>22</v>
      </c>
      <c r="B10" s="28">
        <v>6</v>
      </c>
      <c r="D10" s="25" t="s">
        <v>74</v>
      </c>
      <c r="E10" s="28">
        <v>30</v>
      </c>
      <c r="G10" s="24" t="s">
        <v>0</v>
      </c>
      <c r="H10" s="30">
        <f>SUM(H2:H9)</f>
        <v>670</v>
      </c>
    </row>
    <row r="11" spans="1:8" x14ac:dyDescent="0.3">
      <c r="B11" s="28" t="s">
        <v>68</v>
      </c>
      <c r="D11" s="25" t="s">
        <v>9</v>
      </c>
      <c r="E11" s="28">
        <v>60</v>
      </c>
    </row>
    <row r="12" spans="1:8" x14ac:dyDescent="0.3">
      <c r="A12" s="25" t="s">
        <v>68</v>
      </c>
      <c r="D12" s="25" t="s">
        <v>10</v>
      </c>
      <c r="E12" s="28">
        <v>200</v>
      </c>
    </row>
    <row r="13" spans="1:8" x14ac:dyDescent="0.3">
      <c r="A13" s="25" t="s">
        <v>68</v>
      </c>
      <c r="D13" s="25" t="s">
        <v>79</v>
      </c>
      <c r="E13" s="28">
        <v>100</v>
      </c>
      <c r="G13" s="25" t="s">
        <v>23</v>
      </c>
      <c r="H13" s="27">
        <f>B3</f>
        <v>4387</v>
      </c>
    </row>
    <row r="14" spans="1:8" x14ac:dyDescent="0.3">
      <c r="A14" s="25" t="s">
        <v>68</v>
      </c>
      <c r="D14" s="25" t="s">
        <v>4</v>
      </c>
      <c r="E14" s="25">
        <v>125</v>
      </c>
      <c r="G14" s="26" t="s">
        <v>24</v>
      </c>
      <c r="H14" s="30">
        <f>E15+H10+B15</f>
        <v>4373</v>
      </c>
    </row>
    <row r="15" spans="1:8" x14ac:dyDescent="0.3">
      <c r="A15" s="24" t="s">
        <v>0</v>
      </c>
      <c r="B15" s="30">
        <f>SUM(B6:B14)</f>
        <v>138</v>
      </c>
      <c r="D15" s="24" t="s">
        <v>0</v>
      </c>
      <c r="E15" s="30">
        <f>SUM(E2:E14)</f>
        <v>3565</v>
      </c>
      <c r="G15" s="25" t="s">
        <v>25</v>
      </c>
      <c r="H15" s="27">
        <f>H13-H14</f>
        <v>14</v>
      </c>
    </row>
    <row r="16" spans="1:8" ht="7.5" customHeight="1" x14ac:dyDescent="0.3"/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2"/>
  <sheetViews>
    <sheetView workbookViewId="0">
      <selection activeCell="F12" sqref="F12"/>
    </sheetView>
  </sheetViews>
  <sheetFormatPr defaultColWidth="15" defaultRowHeight="25.8" x14ac:dyDescent="0.5"/>
  <cols>
    <col min="1" max="1" width="6.109375" style="13" customWidth="1"/>
    <col min="2" max="2" width="15" style="13"/>
    <col min="3" max="3" width="38" style="13" customWidth="1"/>
    <col min="4" max="4" width="32.44140625" style="13" customWidth="1"/>
    <col min="5" max="5" width="23" style="13" customWidth="1"/>
    <col min="6" max="6" width="29.5546875" style="13" customWidth="1"/>
    <col min="7" max="16384" width="15" style="13"/>
  </cols>
  <sheetData>
    <row r="2" spans="2:6" x14ac:dyDescent="0.5">
      <c r="B2" s="14" t="s">
        <v>27</v>
      </c>
      <c r="C2" s="14" t="s">
        <v>31</v>
      </c>
      <c r="D2" s="14" t="s">
        <v>30</v>
      </c>
      <c r="E2" s="14" t="s">
        <v>77</v>
      </c>
      <c r="F2" s="15" t="s">
        <v>28</v>
      </c>
    </row>
    <row r="3" spans="2:6" x14ac:dyDescent="0.5">
      <c r="B3" s="16">
        <v>1000</v>
      </c>
      <c r="C3" s="16">
        <v>0</v>
      </c>
      <c r="D3" s="17">
        <v>0.08</v>
      </c>
      <c r="E3" s="18">
        <v>45</v>
      </c>
      <c r="F3" s="19">
        <f>-FV(D3,E3,C3*12,B3,0)</f>
        <v>31920.449390293241</v>
      </c>
    </row>
    <row r="5" spans="2:6" x14ac:dyDescent="0.5">
      <c r="B5" s="14" t="s">
        <v>27</v>
      </c>
      <c r="C5" s="14" t="s">
        <v>31</v>
      </c>
      <c r="D5" s="14" t="s">
        <v>30</v>
      </c>
      <c r="E5" s="14" t="s">
        <v>78</v>
      </c>
      <c r="F5" s="15" t="s">
        <v>28</v>
      </c>
    </row>
    <row r="6" spans="2:6" x14ac:dyDescent="0.5">
      <c r="B6" s="16">
        <v>1000</v>
      </c>
      <c r="C6" s="16">
        <v>0</v>
      </c>
      <c r="D6" s="17">
        <v>0.08</v>
      </c>
      <c r="E6" s="18">
        <v>35</v>
      </c>
      <c r="F6" s="19">
        <f>-FV(D6,E6,C6*12,B6,0)</f>
        <v>14785.344294320559</v>
      </c>
    </row>
    <row r="8" spans="2:6" x14ac:dyDescent="0.5">
      <c r="B8" s="14" t="s">
        <v>27</v>
      </c>
      <c r="C8" s="14" t="s">
        <v>31</v>
      </c>
      <c r="D8" s="14" t="s">
        <v>30</v>
      </c>
      <c r="E8" s="14" t="s">
        <v>29</v>
      </c>
      <c r="F8" s="15" t="s">
        <v>28</v>
      </c>
    </row>
    <row r="9" spans="2:6" x14ac:dyDescent="0.5">
      <c r="B9" s="16">
        <v>1000</v>
      </c>
      <c r="C9" s="16">
        <v>100</v>
      </c>
      <c r="D9" s="17">
        <v>0.08</v>
      </c>
      <c r="E9" s="18">
        <v>45</v>
      </c>
      <c r="F9" s="19">
        <f>-FV(D9,E9,C9*12,B9,0)</f>
        <v>495727.1902446918</v>
      </c>
    </row>
    <row r="11" spans="2:6" x14ac:dyDescent="0.5">
      <c r="B11" s="14" t="s">
        <v>27</v>
      </c>
      <c r="C11" s="14" t="s">
        <v>31</v>
      </c>
      <c r="D11" s="14" t="s">
        <v>30</v>
      </c>
      <c r="E11" s="14" t="s">
        <v>29</v>
      </c>
      <c r="F11" s="15" t="s">
        <v>28</v>
      </c>
    </row>
    <row r="12" spans="2:6" x14ac:dyDescent="0.5">
      <c r="B12" s="16">
        <v>1000</v>
      </c>
      <c r="C12" s="16">
        <v>200</v>
      </c>
      <c r="D12" s="17">
        <v>0.08</v>
      </c>
      <c r="E12" s="18">
        <v>45</v>
      </c>
      <c r="F12" s="19">
        <f>-FV(D12,E12,C12*12,B12,0)</f>
        <v>959533.93109909038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8"/>
  <sheetViews>
    <sheetView workbookViewId="0">
      <selection activeCell="G20" sqref="G20"/>
    </sheetView>
  </sheetViews>
  <sheetFormatPr defaultRowHeight="14.4" x14ac:dyDescent="0.3"/>
  <cols>
    <col min="2" max="2" width="9.109375" customWidth="1"/>
    <col min="3" max="3" width="18.88671875" customWidth="1"/>
    <col min="4" max="4" width="18.5546875" customWidth="1"/>
    <col min="5" max="5" width="16.5546875" customWidth="1"/>
    <col min="6" max="6" width="14.5546875" customWidth="1"/>
    <col min="7" max="7" width="11.5546875" customWidth="1"/>
    <col min="8" max="8" width="14" customWidth="1"/>
  </cols>
  <sheetData>
    <row r="1" spans="1:18" x14ac:dyDescent="0.3">
      <c r="F1" t="s">
        <v>37</v>
      </c>
      <c r="H1" s="2" t="s">
        <v>41</v>
      </c>
    </row>
    <row r="2" spans="1:18" x14ac:dyDescent="0.3">
      <c r="F2" s="3">
        <v>5000</v>
      </c>
      <c r="H2" t="s">
        <v>42</v>
      </c>
    </row>
    <row r="3" spans="1:18" x14ac:dyDescent="0.3">
      <c r="C3" s="6" t="s">
        <v>34</v>
      </c>
      <c r="D3" s="6" t="s">
        <v>35</v>
      </c>
      <c r="E3" s="6" t="s">
        <v>26</v>
      </c>
      <c r="F3" s="6" t="s">
        <v>35</v>
      </c>
      <c r="G3" s="1"/>
      <c r="H3" s="6" t="s">
        <v>35</v>
      </c>
    </row>
    <row r="4" spans="1:18" x14ac:dyDescent="0.3">
      <c r="C4" s="4">
        <v>0.03</v>
      </c>
      <c r="D4" s="4">
        <v>0.08</v>
      </c>
      <c r="E4" s="4">
        <v>0.08</v>
      </c>
      <c r="F4" s="4">
        <v>0.08</v>
      </c>
      <c r="H4" s="12">
        <v>3.4000000000000002E-2</v>
      </c>
    </row>
    <row r="5" spans="1:18" x14ac:dyDescent="0.3">
      <c r="A5" s="6" t="s">
        <v>38</v>
      </c>
      <c r="B5" s="6" t="s">
        <v>32</v>
      </c>
      <c r="C5" s="6" t="s">
        <v>33</v>
      </c>
      <c r="D5" s="6" t="s">
        <v>26</v>
      </c>
      <c r="E5" s="6" t="s">
        <v>43</v>
      </c>
      <c r="F5" s="6" t="s">
        <v>36</v>
      </c>
      <c r="G5" s="1" t="s">
        <v>39</v>
      </c>
      <c r="H5" s="1" t="s">
        <v>40</v>
      </c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3">
      <c r="A6" s="7">
        <v>14</v>
      </c>
      <c r="B6" s="2">
        <v>1</v>
      </c>
      <c r="C6" s="9">
        <v>50000</v>
      </c>
      <c r="D6" s="9">
        <v>5000</v>
      </c>
      <c r="E6" s="9">
        <v>10000</v>
      </c>
      <c r="F6" s="9">
        <v>5000</v>
      </c>
      <c r="G6" s="10">
        <f>SUM(D6:F6)</f>
        <v>20000</v>
      </c>
      <c r="H6" s="9">
        <v>30000</v>
      </c>
    </row>
    <row r="7" spans="1:18" x14ac:dyDescent="0.3">
      <c r="A7" s="7">
        <v>15</v>
      </c>
      <c r="B7" s="2">
        <v>2</v>
      </c>
      <c r="C7" s="3">
        <v>0</v>
      </c>
      <c r="D7" s="3"/>
      <c r="E7" s="3"/>
      <c r="F7" s="3"/>
      <c r="G7" s="8">
        <f>SUM(D7:F7)</f>
        <v>0</v>
      </c>
      <c r="H7" s="11"/>
    </row>
    <row r="8" spans="1:18" x14ac:dyDescent="0.3">
      <c r="A8" s="7">
        <v>16</v>
      </c>
      <c r="B8" s="2">
        <v>3</v>
      </c>
      <c r="C8" s="3">
        <v>0</v>
      </c>
      <c r="D8" s="3"/>
      <c r="E8" s="3"/>
      <c r="F8" s="3"/>
      <c r="G8" s="8">
        <f t="shared" ref="G8:G65" si="0">SUM(D8:F8)</f>
        <v>0</v>
      </c>
    </row>
    <row r="9" spans="1:18" x14ac:dyDescent="0.3">
      <c r="A9" s="7">
        <v>17</v>
      </c>
      <c r="B9" s="2">
        <v>4</v>
      </c>
      <c r="C9" s="3">
        <v>0</v>
      </c>
      <c r="D9" s="3"/>
      <c r="E9" s="3"/>
      <c r="F9" s="3"/>
      <c r="G9" s="8">
        <f t="shared" si="0"/>
        <v>0</v>
      </c>
    </row>
    <row r="10" spans="1:18" x14ac:dyDescent="0.3">
      <c r="A10" s="7">
        <v>18</v>
      </c>
      <c r="B10" s="2">
        <v>5</v>
      </c>
      <c r="C10" s="3">
        <v>0</v>
      </c>
      <c r="D10" s="3"/>
      <c r="E10" s="3"/>
      <c r="F10" s="3"/>
      <c r="G10" s="8">
        <f t="shared" si="0"/>
        <v>0</v>
      </c>
    </row>
    <row r="11" spans="1:18" x14ac:dyDescent="0.3">
      <c r="A11" s="7">
        <v>19</v>
      </c>
      <c r="B11" s="2">
        <v>6</v>
      </c>
      <c r="C11" s="3">
        <v>0</v>
      </c>
      <c r="D11" s="3"/>
      <c r="E11" s="3"/>
      <c r="F11" s="3"/>
      <c r="G11" s="8">
        <f t="shared" si="0"/>
        <v>0</v>
      </c>
    </row>
    <row r="12" spans="1:18" x14ac:dyDescent="0.3">
      <c r="A12" s="7">
        <v>20</v>
      </c>
      <c r="B12" s="2">
        <v>7</v>
      </c>
      <c r="C12" s="3">
        <v>0</v>
      </c>
      <c r="D12" s="3"/>
      <c r="E12" s="3"/>
      <c r="F12" s="3"/>
      <c r="G12" s="8">
        <f t="shared" si="0"/>
        <v>0</v>
      </c>
    </row>
    <row r="13" spans="1:18" x14ac:dyDescent="0.3">
      <c r="A13" s="7">
        <v>21</v>
      </c>
      <c r="B13" s="2">
        <v>8</v>
      </c>
      <c r="C13" s="3">
        <v>0</v>
      </c>
      <c r="D13" s="3"/>
      <c r="E13" s="3"/>
      <c r="F13" s="3"/>
      <c r="G13" s="8">
        <f t="shared" si="0"/>
        <v>0</v>
      </c>
    </row>
    <row r="14" spans="1:18" x14ac:dyDescent="0.3">
      <c r="A14" s="7">
        <v>22</v>
      </c>
      <c r="B14" s="2">
        <v>9</v>
      </c>
      <c r="C14" s="3">
        <v>0</v>
      </c>
      <c r="D14" s="3"/>
      <c r="E14" s="3"/>
      <c r="F14" s="3"/>
      <c r="G14" s="8">
        <f t="shared" si="0"/>
        <v>0</v>
      </c>
    </row>
    <row r="15" spans="1:18" x14ac:dyDescent="0.3">
      <c r="A15" s="7">
        <v>23</v>
      </c>
      <c r="B15" s="2">
        <v>10</v>
      </c>
      <c r="C15" s="3">
        <v>0</v>
      </c>
      <c r="D15" s="3"/>
      <c r="E15" s="3"/>
      <c r="F15" s="3"/>
      <c r="G15" s="8">
        <f t="shared" si="0"/>
        <v>0</v>
      </c>
    </row>
    <row r="16" spans="1:18" x14ac:dyDescent="0.3">
      <c r="A16" s="7">
        <v>24</v>
      </c>
      <c r="B16" s="2">
        <v>11</v>
      </c>
      <c r="C16" s="3">
        <v>50000</v>
      </c>
      <c r="D16" s="3">
        <f>D6</f>
        <v>5000</v>
      </c>
      <c r="E16" s="3"/>
      <c r="F16" s="3">
        <v>5000</v>
      </c>
      <c r="G16" s="8">
        <f t="shared" si="0"/>
        <v>10000</v>
      </c>
    </row>
    <row r="17" spans="1:7" x14ac:dyDescent="0.3">
      <c r="A17" s="7">
        <v>25</v>
      </c>
      <c r="B17" s="2">
        <v>12</v>
      </c>
      <c r="C17" s="3">
        <f>C16+(C16*C4)</f>
        <v>51500</v>
      </c>
      <c r="D17" s="3">
        <f>FV($D$4,1,0,-D16)</f>
        <v>5400</v>
      </c>
      <c r="E17" s="3"/>
      <c r="F17" s="3">
        <f>FV($F$4,1,-$F$2,-F16)</f>
        <v>10400.000000000004</v>
      </c>
      <c r="G17" s="8">
        <f t="shared" si="0"/>
        <v>15800.000000000004</v>
      </c>
    </row>
    <row r="18" spans="1:7" x14ac:dyDescent="0.3">
      <c r="A18" s="7">
        <v>26</v>
      </c>
      <c r="B18" s="2">
        <v>13</v>
      </c>
      <c r="C18" s="3">
        <f>C17+(C17*C4)</f>
        <v>53045</v>
      </c>
      <c r="D18" s="3">
        <f>FV($D$4,1,0,-D17)</f>
        <v>5832</v>
      </c>
      <c r="E18" s="3"/>
      <c r="F18" s="3">
        <f>FV($F$4,1,-$F$2,-F17)</f>
        <v>16232.000000000011</v>
      </c>
      <c r="G18" s="8">
        <f t="shared" si="0"/>
        <v>22064.000000000011</v>
      </c>
    </row>
    <row r="19" spans="1:7" x14ac:dyDescent="0.3">
      <c r="A19" s="7">
        <v>27</v>
      </c>
      <c r="B19" s="2">
        <v>14</v>
      </c>
      <c r="C19" s="3">
        <f>C18+(C18*C4)</f>
        <v>54636.35</v>
      </c>
      <c r="D19" s="3">
        <f>FV($D$4,1,0,-D18)</f>
        <v>6298.56</v>
      </c>
      <c r="E19" s="3"/>
      <c r="F19" s="3">
        <f t="shared" ref="F19:F65" si="1">FV($F$4,1,-$F$2,-F18)</f>
        <v>22530.560000000016</v>
      </c>
      <c r="G19" s="8">
        <f t="shared" si="0"/>
        <v>28829.120000000017</v>
      </c>
    </row>
    <row r="20" spans="1:7" x14ac:dyDescent="0.3">
      <c r="A20" s="7">
        <v>28</v>
      </c>
      <c r="B20" s="2">
        <v>15</v>
      </c>
      <c r="C20" s="3">
        <f>C19+(C19*C4)</f>
        <v>56275.440499999997</v>
      </c>
      <c r="D20" s="3">
        <f t="shared" ref="D20:D65" si="2">FV($D$4,1,0,-D19)</f>
        <v>6802.4448000000011</v>
      </c>
      <c r="E20" s="3"/>
      <c r="F20" s="3">
        <f t="shared" si="1"/>
        <v>29333.004800000021</v>
      </c>
      <c r="G20" s="8">
        <f t="shared" si="0"/>
        <v>36135.449600000022</v>
      </c>
    </row>
    <row r="21" spans="1:7" x14ac:dyDescent="0.3">
      <c r="A21" s="7">
        <v>29</v>
      </c>
      <c r="B21" s="2">
        <v>16</v>
      </c>
      <c r="C21" s="3">
        <f>C20+(C20*C4)</f>
        <v>57963.703714999996</v>
      </c>
      <c r="D21" s="3">
        <f t="shared" si="2"/>
        <v>7346.6403840000021</v>
      </c>
      <c r="E21" s="3">
        <f>E6</f>
        <v>10000</v>
      </c>
      <c r="F21" s="3">
        <f t="shared" si="1"/>
        <v>36679.64518400003</v>
      </c>
      <c r="G21" s="8">
        <f t="shared" si="0"/>
        <v>54026.285568000036</v>
      </c>
    </row>
    <row r="22" spans="1:7" x14ac:dyDescent="0.3">
      <c r="A22" s="7">
        <v>30</v>
      </c>
      <c r="B22" s="2">
        <v>17</v>
      </c>
      <c r="C22" s="3">
        <f>C21+(C21*C4)</f>
        <v>59702.614826449993</v>
      </c>
      <c r="D22" s="3">
        <f t="shared" si="2"/>
        <v>7934.371614720003</v>
      </c>
      <c r="E22" s="3">
        <f>FV($E$4,1,0,-E21)</f>
        <v>10800</v>
      </c>
      <c r="F22" s="3">
        <f t="shared" si="1"/>
        <v>44614.01679872004</v>
      </c>
      <c r="G22" s="8">
        <f t="shared" si="0"/>
        <v>63348.388413440043</v>
      </c>
    </row>
    <row r="23" spans="1:7" x14ac:dyDescent="0.3">
      <c r="A23" s="7">
        <v>31</v>
      </c>
      <c r="B23" s="2">
        <v>18</v>
      </c>
      <c r="C23" s="3">
        <f>C22+(C22*C4)</f>
        <v>61493.693271243494</v>
      </c>
      <c r="D23" s="3">
        <f t="shared" si="2"/>
        <v>8569.1213438976047</v>
      </c>
      <c r="E23" s="3">
        <f>FV($E$4,1,0,-E22)</f>
        <v>11664</v>
      </c>
      <c r="F23" s="3">
        <f t="shared" si="1"/>
        <v>53183.138142617652</v>
      </c>
      <c r="G23" s="8">
        <f t="shared" si="0"/>
        <v>73416.25948651525</v>
      </c>
    </row>
    <row r="24" spans="1:7" x14ac:dyDescent="0.3">
      <c r="A24" s="7">
        <v>32</v>
      </c>
      <c r="B24" s="2">
        <v>19</v>
      </c>
      <c r="C24" s="3">
        <f>C23+(C23*C4)</f>
        <v>63338.504069380797</v>
      </c>
      <c r="D24" s="3">
        <f t="shared" si="2"/>
        <v>9254.6510514094134</v>
      </c>
      <c r="E24" s="3">
        <f t="shared" ref="E24:E65" si="3">FV($E$4,1,0,-E23)</f>
        <v>12597.12</v>
      </c>
      <c r="F24" s="3">
        <f t="shared" si="1"/>
        <v>62437.789194027078</v>
      </c>
      <c r="G24" s="8">
        <f t="shared" si="0"/>
        <v>84289.5602454365</v>
      </c>
    </row>
    <row r="25" spans="1:7" x14ac:dyDescent="0.3">
      <c r="A25" s="7">
        <v>33</v>
      </c>
      <c r="B25" s="2">
        <v>20</v>
      </c>
      <c r="C25" s="3">
        <f>C24+(C24*C4)</f>
        <v>65238.659191462219</v>
      </c>
      <c r="D25" s="3">
        <f t="shared" si="2"/>
        <v>9995.0231355221676</v>
      </c>
      <c r="E25" s="3">
        <f t="shared" si="3"/>
        <v>13604.889600000002</v>
      </c>
      <c r="F25" s="3">
        <f t="shared" si="1"/>
        <v>72432.812329549255</v>
      </c>
      <c r="G25" s="8">
        <f t="shared" si="0"/>
        <v>96032.725065071427</v>
      </c>
    </row>
    <row r="26" spans="1:7" x14ac:dyDescent="0.3">
      <c r="A26" s="7">
        <v>34</v>
      </c>
      <c r="B26" s="2">
        <v>21</v>
      </c>
      <c r="C26" s="3">
        <f>C25+(C25*C4)</f>
        <v>67195.818967206083</v>
      </c>
      <c r="D26" s="3">
        <f t="shared" si="2"/>
        <v>10794.624986363942</v>
      </c>
      <c r="E26" s="3">
        <f t="shared" si="3"/>
        <v>14693.280768000004</v>
      </c>
      <c r="F26" s="3">
        <f t="shared" si="1"/>
        <v>83227.437315913194</v>
      </c>
      <c r="G26" s="8">
        <f t="shared" si="0"/>
        <v>108715.34307027714</v>
      </c>
    </row>
    <row r="27" spans="1:7" x14ac:dyDescent="0.3">
      <c r="A27" s="7">
        <v>35</v>
      </c>
      <c r="B27" s="2">
        <v>22</v>
      </c>
      <c r="C27" s="3">
        <f>C26+(C26*C4)</f>
        <v>69211.693536222272</v>
      </c>
      <c r="D27" s="3">
        <f t="shared" si="2"/>
        <v>11658.194985273058</v>
      </c>
      <c r="E27" s="3">
        <f t="shared" si="3"/>
        <v>15868.743229440006</v>
      </c>
      <c r="F27" s="3">
        <f t="shared" si="1"/>
        <v>94885.632301186255</v>
      </c>
      <c r="G27" s="8">
        <f t="shared" si="0"/>
        <v>122412.57051589932</v>
      </c>
    </row>
    <row r="28" spans="1:7" x14ac:dyDescent="0.3">
      <c r="A28" s="7">
        <v>36</v>
      </c>
      <c r="B28" s="2">
        <v>23</v>
      </c>
      <c r="C28" s="3">
        <f>C27+(C27*C4)</f>
        <v>71288.044342308945</v>
      </c>
      <c r="D28" s="3">
        <f t="shared" si="2"/>
        <v>12590.850584094904</v>
      </c>
      <c r="E28" s="3">
        <f t="shared" si="3"/>
        <v>17138.242687795209</v>
      </c>
      <c r="F28" s="3">
        <f t="shared" si="1"/>
        <v>107476.48288528116</v>
      </c>
      <c r="G28" s="8">
        <f t="shared" si="0"/>
        <v>137205.57615717128</v>
      </c>
    </row>
    <row r="29" spans="1:7" x14ac:dyDescent="0.3">
      <c r="A29" s="7">
        <v>37</v>
      </c>
      <c r="B29" s="2">
        <v>24</v>
      </c>
      <c r="C29" s="3">
        <f>C28+(C28*C4)</f>
        <v>73426.685672578213</v>
      </c>
      <c r="D29" s="3">
        <f t="shared" si="2"/>
        <v>13598.118630822497</v>
      </c>
      <c r="E29" s="3">
        <f t="shared" si="3"/>
        <v>18509.302102818827</v>
      </c>
      <c r="F29" s="3">
        <f t="shared" si="1"/>
        <v>121074.60151610366</v>
      </c>
      <c r="G29" s="8">
        <f t="shared" si="0"/>
        <v>153182.02224974497</v>
      </c>
    </row>
    <row r="30" spans="1:7" x14ac:dyDescent="0.3">
      <c r="A30" s="7">
        <v>38</v>
      </c>
      <c r="B30" s="2">
        <v>25</v>
      </c>
      <c r="C30" s="3">
        <f>C29+(C29*C4)</f>
        <v>75629.486242755564</v>
      </c>
      <c r="D30" s="3">
        <f t="shared" si="2"/>
        <v>14685.968121288297</v>
      </c>
      <c r="E30" s="3">
        <f t="shared" si="3"/>
        <v>19990.046271044335</v>
      </c>
      <c r="F30" s="3">
        <f t="shared" si="1"/>
        <v>135760.56963739198</v>
      </c>
      <c r="G30" s="8">
        <f t="shared" si="0"/>
        <v>170436.58402972462</v>
      </c>
    </row>
    <row r="31" spans="1:7" x14ac:dyDescent="0.3">
      <c r="A31" s="7">
        <v>39</v>
      </c>
      <c r="B31" s="2">
        <v>26</v>
      </c>
      <c r="C31" s="3">
        <f>C30+(C30*C4)</f>
        <v>77898.370830038228</v>
      </c>
      <c r="D31" s="3">
        <f t="shared" si="2"/>
        <v>15860.845570991361</v>
      </c>
      <c r="E31" s="3">
        <f t="shared" si="3"/>
        <v>21589.249972727885</v>
      </c>
      <c r="F31" s="3">
        <f t="shared" si="1"/>
        <v>151621.41520838335</v>
      </c>
      <c r="G31" s="8">
        <f t="shared" si="0"/>
        <v>189071.51075210259</v>
      </c>
    </row>
    <row r="32" spans="1:7" x14ac:dyDescent="0.3">
      <c r="A32" s="7">
        <v>40</v>
      </c>
      <c r="B32" s="2">
        <v>27</v>
      </c>
      <c r="C32" s="3">
        <f>C31+(C31*C4)</f>
        <v>80235.321954939369</v>
      </c>
      <c r="D32" s="3">
        <f t="shared" si="2"/>
        <v>17129.713216670672</v>
      </c>
      <c r="E32" s="3">
        <f t="shared" si="3"/>
        <v>23316.389970546115</v>
      </c>
      <c r="F32" s="3">
        <f t="shared" si="1"/>
        <v>168751.12842505402</v>
      </c>
      <c r="G32" s="8">
        <f t="shared" si="0"/>
        <v>209197.23161227081</v>
      </c>
    </row>
    <row r="33" spans="1:7" x14ac:dyDescent="0.3">
      <c r="A33" s="7">
        <v>41</v>
      </c>
      <c r="B33" s="2">
        <v>28</v>
      </c>
      <c r="C33" s="3">
        <f>C32+(C32*C4)</f>
        <v>82642.381613587553</v>
      </c>
      <c r="D33" s="3">
        <f t="shared" si="2"/>
        <v>18500.090274004328</v>
      </c>
      <c r="E33" s="3">
        <f t="shared" si="3"/>
        <v>25181.701168189808</v>
      </c>
      <c r="F33" s="3">
        <f t="shared" si="1"/>
        <v>187251.21869905834</v>
      </c>
      <c r="G33" s="8">
        <f t="shared" si="0"/>
        <v>230933.01014125248</v>
      </c>
    </row>
    <row r="34" spans="1:7" x14ac:dyDescent="0.3">
      <c r="A34" s="7">
        <v>42</v>
      </c>
      <c r="B34" s="2">
        <v>29</v>
      </c>
      <c r="C34" s="3">
        <f>C33+(C33*C4)</f>
        <v>85121.653061995181</v>
      </c>
      <c r="D34" s="3">
        <f t="shared" si="2"/>
        <v>19980.097495924674</v>
      </c>
      <c r="E34" s="3">
        <f t="shared" si="3"/>
        <v>27196.237261644994</v>
      </c>
      <c r="F34" s="3">
        <f t="shared" si="1"/>
        <v>207231.31619498302</v>
      </c>
      <c r="G34" s="8">
        <f t="shared" si="0"/>
        <v>254407.65095255268</v>
      </c>
    </row>
    <row r="35" spans="1:7" x14ac:dyDescent="0.3">
      <c r="A35" s="7">
        <v>43</v>
      </c>
      <c r="B35" s="2">
        <v>30</v>
      </c>
      <c r="C35" s="3">
        <f>C34+(C34*C4)</f>
        <v>87675.302653855033</v>
      </c>
      <c r="D35" s="3">
        <f t="shared" si="2"/>
        <v>21578.50529559865</v>
      </c>
      <c r="E35" s="3">
        <f t="shared" si="3"/>
        <v>29371.936242576594</v>
      </c>
      <c r="F35" s="3">
        <f t="shared" si="1"/>
        <v>228809.82149058167</v>
      </c>
      <c r="G35" s="8">
        <f t="shared" si="0"/>
        <v>279760.26302875695</v>
      </c>
    </row>
    <row r="36" spans="1:7" x14ac:dyDescent="0.3">
      <c r="A36" s="7">
        <v>44</v>
      </c>
      <c r="B36" s="2">
        <v>31</v>
      </c>
      <c r="C36" s="3">
        <f>C35+(C35*C4)</f>
        <v>90305.561733470677</v>
      </c>
      <c r="D36" s="3">
        <f t="shared" si="2"/>
        <v>23304.785719246545</v>
      </c>
      <c r="E36" s="3">
        <f t="shared" si="3"/>
        <v>31721.691141982723</v>
      </c>
      <c r="F36" s="3">
        <f t="shared" si="1"/>
        <v>252114.60720982822</v>
      </c>
      <c r="G36" s="8">
        <f t="shared" si="0"/>
        <v>307141.0840710575</v>
      </c>
    </row>
    <row r="37" spans="1:7" x14ac:dyDescent="0.3">
      <c r="A37" s="7">
        <v>45</v>
      </c>
      <c r="B37" s="2">
        <v>32</v>
      </c>
      <c r="C37" s="3">
        <f>C36+(C36*C4)</f>
        <v>93014.728585474804</v>
      </c>
      <c r="D37" s="3">
        <f t="shared" si="2"/>
        <v>25169.168576786269</v>
      </c>
      <c r="E37" s="3">
        <f t="shared" si="3"/>
        <v>34259.426433341345</v>
      </c>
      <c r="F37" s="3">
        <f t="shared" si="1"/>
        <v>277283.77578661451</v>
      </c>
      <c r="G37" s="8">
        <f t="shared" si="0"/>
        <v>336712.37079674215</v>
      </c>
    </row>
    <row r="38" spans="1:7" x14ac:dyDescent="0.3">
      <c r="A38" s="7">
        <v>46</v>
      </c>
      <c r="B38" s="2">
        <v>33</v>
      </c>
      <c r="C38" s="3">
        <f>C37+(C37*C4)</f>
        <v>95805.170443039053</v>
      </c>
      <c r="D38" s="3">
        <f t="shared" si="2"/>
        <v>27182.702062929173</v>
      </c>
      <c r="E38" s="3">
        <f t="shared" si="3"/>
        <v>37000.180548008655</v>
      </c>
      <c r="F38" s="3">
        <f t="shared" si="1"/>
        <v>304466.47784954368</v>
      </c>
      <c r="G38" s="8">
        <f t="shared" si="0"/>
        <v>368649.36046048149</v>
      </c>
    </row>
    <row r="39" spans="1:7" x14ac:dyDescent="0.3">
      <c r="A39" s="7">
        <v>47</v>
      </c>
      <c r="B39" s="2">
        <v>34</v>
      </c>
      <c r="C39" s="3">
        <f>C38+(C38*C4)</f>
        <v>98679.325556330223</v>
      </c>
      <c r="D39" s="3">
        <f t="shared" si="2"/>
        <v>29357.318227963508</v>
      </c>
      <c r="E39" s="3">
        <f t="shared" si="3"/>
        <v>39960.194991849348</v>
      </c>
      <c r="F39" s="3">
        <f t="shared" si="1"/>
        <v>333823.7960775072</v>
      </c>
      <c r="G39" s="8">
        <f t="shared" si="0"/>
        <v>403141.30929732008</v>
      </c>
    </row>
    <row r="40" spans="1:7" x14ac:dyDescent="0.3">
      <c r="A40" s="7">
        <v>48</v>
      </c>
      <c r="B40" s="2">
        <v>35</v>
      </c>
      <c r="C40" s="3">
        <f>C39+(C39*C4)</f>
        <v>101639.70532302013</v>
      </c>
      <c r="D40" s="3">
        <f t="shared" si="2"/>
        <v>31705.903686200589</v>
      </c>
      <c r="E40" s="3">
        <f t="shared" si="3"/>
        <v>43157.010591197301</v>
      </c>
      <c r="F40" s="3">
        <f t="shared" si="1"/>
        <v>365529.69976370782</v>
      </c>
      <c r="G40" s="8">
        <f t="shared" si="0"/>
        <v>440392.61404110573</v>
      </c>
    </row>
    <row r="41" spans="1:7" x14ac:dyDescent="0.3">
      <c r="A41" s="7">
        <v>49</v>
      </c>
      <c r="B41" s="2">
        <v>36</v>
      </c>
      <c r="C41" s="3">
        <f>C40+(C40*C4)</f>
        <v>104688.89648271073</v>
      </c>
      <c r="D41" s="3">
        <f t="shared" si="2"/>
        <v>34242.375981096637</v>
      </c>
      <c r="E41" s="3">
        <f t="shared" si="3"/>
        <v>46609.571438493091</v>
      </c>
      <c r="F41" s="3">
        <f t="shared" si="1"/>
        <v>399772.07574480446</v>
      </c>
      <c r="G41" s="8">
        <f t="shared" si="0"/>
        <v>480624.0231643942</v>
      </c>
    </row>
    <row r="42" spans="1:7" x14ac:dyDescent="0.3">
      <c r="A42" s="7">
        <v>50</v>
      </c>
      <c r="B42" s="2">
        <v>37</v>
      </c>
      <c r="C42" s="3">
        <f>C41+(C41*C4)</f>
        <v>107829.56337719205</v>
      </c>
      <c r="D42" s="3">
        <f t="shared" si="2"/>
        <v>36981.76605958437</v>
      </c>
      <c r="E42" s="3">
        <f t="shared" si="3"/>
        <v>50338.337153572538</v>
      </c>
      <c r="F42" s="3">
        <f t="shared" si="1"/>
        <v>436753.84180438885</v>
      </c>
      <c r="G42" s="8">
        <f t="shared" si="0"/>
        <v>524073.94501754578</v>
      </c>
    </row>
    <row r="43" spans="1:7" x14ac:dyDescent="0.3">
      <c r="A43" s="7">
        <v>51</v>
      </c>
      <c r="B43" s="2">
        <v>38</v>
      </c>
      <c r="C43" s="3">
        <f>C42+(C42*C4)</f>
        <v>111064.45027850782</v>
      </c>
      <c r="D43" s="3">
        <f t="shared" si="2"/>
        <v>39940.307344351124</v>
      </c>
      <c r="E43" s="3">
        <f t="shared" si="3"/>
        <v>54365.404125858346</v>
      </c>
      <c r="F43" s="3">
        <f t="shared" si="1"/>
        <v>476694.14914873999</v>
      </c>
      <c r="G43" s="8">
        <f t="shared" si="0"/>
        <v>570999.8606189494</v>
      </c>
    </row>
    <row r="44" spans="1:7" x14ac:dyDescent="0.3">
      <c r="A44" s="7">
        <v>52</v>
      </c>
      <c r="B44" s="2">
        <v>39</v>
      </c>
      <c r="C44" s="3">
        <f>C43+(C43*C4)</f>
        <v>114396.38378686305</v>
      </c>
      <c r="D44" s="3">
        <f t="shared" si="2"/>
        <v>43135.531931899219</v>
      </c>
      <c r="E44" s="3">
        <f t="shared" si="3"/>
        <v>58714.636455927015</v>
      </c>
      <c r="F44" s="3">
        <f t="shared" si="1"/>
        <v>519829.68108063925</v>
      </c>
      <c r="G44" s="8">
        <f t="shared" si="0"/>
        <v>621679.84946846543</v>
      </c>
    </row>
    <row r="45" spans="1:7" x14ac:dyDescent="0.3">
      <c r="A45" s="7">
        <v>53</v>
      </c>
      <c r="B45" s="2">
        <v>40</v>
      </c>
      <c r="C45" s="3">
        <f>C44+(C44*C4)</f>
        <v>117828.27530046894</v>
      </c>
      <c r="D45" s="3">
        <f t="shared" si="2"/>
        <v>46586.374486451161</v>
      </c>
      <c r="E45" s="3">
        <f t="shared" si="3"/>
        <v>63411.807372401177</v>
      </c>
      <c r="F45" s="3">
        <f t="shared" si="1"/>
        <v>566416.0555670904</v>
      </c>
      <c r="G45" s="8">
        <f t="shared" si="0"/>
        <v>676414.23742594267</v>
      </c>
    </row>
    <row r="46" spans="1:7" x14ac:dyDescent="0.3">
      <c r="A46" s="7">
        <v>54</v>
      </c>
      <c r="B46" s="2">
        <v>41</v>
      </c>
      <c r="C46" s="3">
        <f>C45+(C45*C4)</f>
        <v>121363.12355948301</v>
      </c>
      <c r="D46" s="3">
        <f t="shared" si="2"/>
        <v>50313.284445367259</v>
      </c>
      <c r="E46" s="3">
        <f t="shared" si="3"/>
        <v>68484.751962193273</v>
      </c>
      <c r="F46" s="3">
        <f t="shared" si="1"/>
        <v>616729.34001245769</v>
      </c>
      <c r="G46" s="8">
        <f t="shared" si="0"/>
        <v>735527.37642001826</v>
      </c>
    </row>
    <row r="47" spans="1:7" x14ac:dyDescent="0.3">
      <c r="A47" s="7">
        <v>55</v>
      </c>
      <c r="B47" s="2">
        <v>42</v>
      </c>
      <c r="C47" s="3">
        <f>C46+(C46*C4)</f>
        <v>125004.0172662675</v>
      </c>
      <c r="D47" s="3">
        <f t="shared" si="2"/>
        <v>54338.347200996643</v>
      </c>
      <c r="E47" s="3">
        <f t="shared" si="3"/>
        <v>73963.53211916874</v>
      </c>
      <c r="F47" s="3">
        <f t="shared" si="1"/>
        <v>671067.6872134544</v>
      </c>
      <c r="G47" s="8">
        <f t="shared" si="0"/>
        <v>799369.56653361977</v>
      </c>
    </row>
    <row r="48" spans="1:7" x14ac:dyDescent="0.3">
      <c r="A48" s="7">
        <v>56</v>
      </c>
      <c r="B48" s="2">
        <v>43</v>
      </c>
      <c r="C48" s="3">
        <f>C47+(C47*C4)</f>
        <v>128754.13778425552</v>
      </c>
      <c r="D48" s="3">
        <f t="shared" si="2"/>
        <v>58685.414977076376</v>
      </c>
      <c r="E48" s="3">
        <f t="shared" si="3"/>
        <v>79880.614688702248</v>
      </c>
      <c r="F48" s="3">
        <f t="shared" si="1"/>
        <v>729753.10219053074</v>
      </c>
      <c r="G48" s="8">
        <f t="shared" si="0"/>
        <v>868319.13185630937</v>
      </c>
    </row>
    <row r="49" spans="1:7" x14ac:dyDescent="0.3">
      <c r="A49" s="7">
        <v>57</v>
      </c>
      <c r="B49" s="2">
        <v>44</v>
      </c>
      <c r="C49" s="3">
        <f>C48+(C48*C4)</f>
        <v>132616.76191778318</v>
      </c>
      <c r="D49" s="3">
        <f t="shared" si="2"/>
        <v>63380.248175242494</v>
      </c>
      <c r="E49" s="3">
        <f t="shared" si="3"/>
        <v>86271.063863798438</v>
      </c>
      <c r="F49" s="3">
        <f t="shared" si="1"/>
        <v>793133.35036577331</v>
      </c>
      <c r="G49" s="8">
        <f t="shared" si="0"/>
        <v>942784.66240481427</v>
      </c>
    </row>
    <row r="50" spans="1:7" x14ac:dyDescent="0.3">
      <c r="A50" s="7">
        <v>58</v>
      </c>
      <c r="B50" s="2">
        <v>45</v>
      </c>
      <c r="C50" s="3">
        <f>C49+(C49*C4)</f>
        <v>136595.26477531667</v>
      </c>
      <c r="D50" s="3">
        <f t="shared" si="2"/>
        <v>68450.668029261898</v>
      </c>
      <c r="E50" s="3">
        <f t="shared" si="3"/>
        <v>93172.748972902322</v>
      </c>
      <c r="F50" s="3">
        <f t="shared" si="1"/>
        <v>861584.01839503518</v>
      </c>
      <c r="G50" s="8">
        <f t="shared" si="0"/>
        <v>1023207.4353971994</v>
      </c>
    </row>
    <row r="51" spans="1:7" x14ac:dyDescent="0.3">
      <c r="A51" s="7">
        <v>59</v>
      </c>
      <c r="B51" s="2">
        <v>46</v>
      </c>
      <c r="C51" s="3">
        <f>C50+(C50*C4)</f>
        <v>140693.12271857617</v>
      </c>
      <c r="D51" s="3">
        <f t="shared" si="2"/>
        <v>73926.721471602854</v>
      </c>
      <c r="E51" s="3">
        <f t="shared" si="3"/>
        <v>100626.56889073452</v>
      </c>
      <c r="F51" s="3">
        <f t="shared" si="1"/>
        <v>935510.73986663809</v>
      </c>
      <c r="G51" s="8">
        <f t="shared" si="0"/>
        <v>1110064.0302289755</v>
      </c>
    </row>
    <row r="52" spans="1:7" x14ac:dyDescent="0.3">
      <c r="A52" s="7">
        <v>60</v>
      </c>
      <c r="B52" s="2">
        <v>47</v>
      </c>
      <c r="C52" s="3">
        <f>C51+(C51*C4)</f>
        <v>144913.91640013346</v>
      </c>
      <c r="D52" s="3">
        <f t="shared" si="2"/>
        <v>79840.85918933108</v>
      </c>
      <c r="E52" s="3">
        <f t="shared" si="3"/>
        <v>108676.69440199329</v>
      </c>
      <c r="F52" s="3">
        <f t="shared" si="1"/>
        <v>1015351.5990559692</v>
      </c>
      <c r="G52" s="8">
        <f t="shared" si="0"/>
        <v>1203869.1526472936</v>
      </c>
    </row>
    <row r="53" spans="1:7" x14ac:dyDescent="0.3">
      <c r="A53" s="7">
        <v>61</v>
      </c>
      <c r="B53" s="2">
        <v>48</v>
      </c>
      <c r="C53" s="3">
        <f>C52+(C52*C4)</f>
        <v>149261.33389213745</v>
      </c>
      <c r="D53" s="3">
        <f t="shared" si="2"/>
        <v>86228.12792447758</v>
      </c>
      <c r="E53" s="3">
        <f t="shared" si="3"/>
        <v>117370.82995415275</v>
      </c>
      <c r="F53" s="3">
        <f t="shared" si="1"/>
        <v>1101579.7269804468</v>
      </c>
      <c r="G53" s="8">
        <f t="shared" si="0"/>
        <v>1305178.6848590772</v>
      </c>
    </row>
    <row r="54" spans="1:7" x14ac:dyDescent="0.3">
      <c r="A54" s="7">
        <v>62</v>
      </c>
      <c r="B54" s="2">
        <v>49</v>
      </c>
      <c r="C54" s="3">
        <f>C53+(C53*C4)</f>
        <v>153739.17390890158</v>
      </c>
      <c r="D54" s="3">
        <f t="shared" si="2"/>
        <v>93126.378158435793</v>
      </c>
      <c r="E54" s="3">
        <f t="shared" si="3"/>
        <v>126760.49635048499</v>
      </c>
      <c r="F54" s="3">
        <f t="shared" si="1"/>
        <v>1194706.1051388828</v>
      </c>
      <c r="G54" s="8">
        <f t="shared" si="0"/>
        <v>1414592.9796478036</v>
      </c>
    </row>
    <row r="55" spans="1:7" x14ac:dyDescent="0.3">
      <c r="A55" s="7">
        <v>63</v>
      </c>
      <c r="B55" s="2">
        <v>50</v>
      </c>
      <c r="C55" s="3">
        <f>C54+(C54*C4)</f>
        <v>158351.34912616861</v>
      </c>
      <c r="D55" s="3">
        <f t="shared" si="2"/>
        <v>100576.48841111067</v>
      </c>
      <c r="E55" s="3">
        <f t="shared" si="3"/>
        <v>136901.3360585238</v>
      </c>
      <c r="F55" s="3">
        <f t="shared" si="1"/>
        <v>1295282.5935499934</v>
      </c>
      <c r="G55" s="8">
        <f t="shared" si="0"/>
        <v>1532760.4180196277</v>
      </c>
    </row>
    <row r="56" spans="1:7" x14ac:dyDescent="0.3">
      <c r="A56" s="7">
        <v>64</v>
      </c>
      <c r="B56" s="2">
        <v>51</v>
      </c>
      <c r="C56" s="3">
        <f>C55+(C55*C4)</f>
        <v>163101.88959995366</v>
      </c>
      <c r="D56" s="3">
        <f t="shared" si="2"/>
        <v>108622.60748399953</v>
      </c>
      <c r="E56" s="3">
        <f t="shared" si="3"/>
        <v>147853.44294320571</v>
      </c>
      <c r="F56" s="3">
        <f t="shared" si="1"/>
        <v>1403905.2010339929</v>
      </c>
      <c r="G56" s="8">
        <f t="shared" si="0"/>
        <v>1660381.2514611981</v>
      </c>
    </row>
    <row r="57" spans="1:7" x14ac:dyDescent="0.3">
      <c r="A57" s="7">
        <v>65</v>
      </c>
      <c r="B57" s="2">
        <v>52</v>
      </c>
      <c r="C57" s="3">
        <f>C56+(C56*C4)</f>
        <v>167994.94628795228</v>
      </c>
      <c r="D57" s="3">
        <f t="shared" si="2"/>
        <v>117312.4160827195</v>
      </c>
      <c r="E57" s="3">
        <f t="shared" si="3"/>
        <v>159681.71837866216</v>
      </c>
      <c r="F57" s="3">
        <f t="shared" si="1"/>
        <v>1521217.6171167125</v>
      </c>
      <c r="G57" s="8">
        <f t="shared" si="0"/>
        <v>1798211.7515780942</v>
      </c>
    </row>
    <row r="58" spans="1:7" x14ac:dyDescent="0.3">
      <c r="A58" s="7">
        <v>66</v>
      </c>
      <c r="B58" s="2">
        <v>53</v>
      </c>
      <c r="C58" s="3">
        <f>C57+(C57*C4)</f>
        <v>173034.79467659086</v>
      </c>
      <c r="D58" s="3">
        <f t="shared" si="2"/>
        <v>126697.40936933707</v>
      </c>
      <c r="E58" s="3">
        <f t="shared" si="3"/>
        <v>172456.25584895516</v>
      </c>
      <c r="F58" s="3">
        <f t="shared" si="1"/>
        <v>1647915.0264860496</v>
      </c>
      <c r="G58" s="8">
        <f t="shared" si="0"/>
        <v>1947068.6917043419</v>
      </c>
    </row>
    <row r="59" spans="1:7" x14ac:dyDescent="0.3">
      <c r="A59" s="7">
        <v>67</v>
      </c>
      <c r="B59" s="2">
        <v>54</v>
      </c>
      <c r="C59" s="3">
        <f>C58+(C58*C4)</f>
        <v>178225.83851688859</v>
      </c>
      <c r="D59" s="3">
        <f t="shared" si="2"/>
        <v>136833.20211888404</v>
      </c>
      <c r="E59" s="3">
        <f t="shared" si="3"/>
        <v>186252.75631687159</v>
      </c>
      <c r="F59" s="3">
        <f t="shared" si="1"/>
        <v>1784748.2286049337</v>
      </c>
      <c r="G59" s="8">
        <f t="shared" si="0"/>
        <v>2107834.1870406894</v>
      </c>
    </row>
    <row r="60" spans="1:7" x14ac:dyDescent="0.3">
      <c r="A60" s="7">
        <v>68</v>
      </c>
      <c r="B60" s="2">
        <v>55</v>
      </c>
      <c r="C60" s="3">
        <f>C59+(C59*C4)</f>
        <v>183572.61367239524</v>
      </c>
      <c r="D60" s="3">
        <f t="shared" si="2"/>
        <v>147779.85828839478</v>
      </c>
      <c r="E60" s="3">
        <f t="shared" si="3"/>
        <v>201152.97682222133</v>
      </c>
      <c r="F60" s="3">
        <f t="shared" si="1"/>
        <v>1932528.0868933285</v>
      </c>
      <c r="G60" s="8">
        <f t="shared" si="0"/>
        <v>2281460.9220039444</v>
      </c>
    </row>
    <row r="61" spans="1:7" x14ac:dyDescent="0.3">
      <c r="A61" s="7">
        <v>69</v>
      </c>
      <c r="B61" s="2">
        <v>56</v>
      </c>
      <c r="C61" s="3">
        <f>C60+(C60*C4)</f>
        <v>189079.79208256709</v>
      </c>
      <c r="D61" s="3">
        <f t="shared" si="2"/>
        <v>159602.24695146637</v>
      </c>
      <c r="E61" s="3">
        <f t="shared" si="3"/>
        <v>217245.21496799905</v>
      </c>
      <c r="F61" s="3">
        <f t="shared" si="1"/>
        <v>2092130.3338447949</v>
      </c>
      <c r="G61" s="8">
        <f t="shared" si="0"/>
        <v>2468977.7957642605</v>
      </c>
    </row>
    <row r="62" spans="1:7" x14ac:dyDescent="0.3">
      <c r="A62" s="7">
        <v>70</v>
      </c>
      <c r="B62" s="2">
        <v>57</v>
      </c>
      <c r="C62" s="3">
        <f>C61+(C61*C4)</f>
        <v>194752.18584504409</v>
      </c>
      <c r="D62" s="3">
        <f t="shared" si="2"/>
        <v>172370.42670758368</v>
      </c>
      <c r="E62" s="3">
        <f t="shared" si="3"/>
        <v>234624.832165439</v>
      </c>
      <c r="F62" s="3">
        <f t="shared" si="1"/>
        <v>2264500.7605523788</v>
      </c>
      <c r="G62" s="8">
        <f t="shared" si="0"/>
        <v>2671496.0194254015</v>
      </c>
    </row>
    <row r="63" spans="1:7" x14ac:dyDescent="0.3">
      <c r="A63" s="7">
        <v>71</v>
      </c>
      <c r="B63" s="2">
        <v>58</v>
      </c>
      <c r="C63" s="3">
        <f>C62+(C62*C4)</f>
        <v>200594.75142039542</v>
      </c>
      <c r="D63" s="3">
        <f t="shared" si="2"/>
        <v>186160.06084419039</v>
      </c>
      <c r="E63" s="3">
        <f t="shared" si="3"/>
        <v>253394.81873867413</v>
      </c>
      <c r="F63" s="3">
        <f t="shared" si="1"/>
        <v>2450660.8213965693</v>
      </c>
      <c r="G63" s="8">
        <f t="shared" si="0"/>
        <v>2890215.700979434</v>
      </c>
    </row>
    <row r="64" spans="1:7" x14ac:dyDescent="0.3">
      <c r="A64" s="7">
        <v>72</v>
      </c>
      <c r="B64" s="2">
        <v>59</v>
      </c>
      <c r="C64" s="3">
        <f>C63+(C63*C4)</f>
        <v>206612.59396300727</v>
      </c>
      <c r="D64" s="3">
        <f t="shared" si="2"/>
        <v>201052.86571172564</v>
      </c>
      <c r="E64" s="3">
        <f t="shared" si="3"/>
        <v>273666.40423776809</v>
      </c>
      <c r="F64" s="3">
        <f t="shared" si="1"/>
        <v>2651713.687108295</v>
      </c>
      <c r="G64" s="8">
        <f t="shared" si="0"/>
        <v>3126432.957057789</v>
      </c>
    </row>
    <row r="65" spans="1:7" x14ac:dyDescent="0.3">
      <c r="A65" s="7">
        <v>73</v>
      </c>
      <c r="B65" s="2">
        <v>60</v>
      </c>
      <c r="C65" s="3">
        <f>C64+(C64*C4)</f>
        <v>212810.97178189748</v>
      </c>
      <c r="D65" s="3">
        <f t="shared" si="2"/>
        <v>217137.0949686637</v>
      </c>
      <c r="E65" s="3">
        <f t="shared" si="3"/>
        <v>295559.71657678956</v>
      </c>
      <c r="F65" s="3">
        <f t="shared" si="1"/>
        <v>2868850.782076959</v>
      </c>
      <c r="G65" s="8">
        <f t="shared" si="0"/>
        <v>3381547.5936224125</v>
      </c>
    </row>
    <row r="66" spans="1:7" x14ac:dyDescent="0.3">
      <c r="D66" s="3"/>
    </row>
    <row r="67" spans="1:7" x14ac:dyDescent="0.3">
      <c r="D67" s="3"/>
    </row>
    <row r="68" spans="1:7" x14ac:dyDescent="0.3">
      <c r="D68" s="3"/>
    </row>
    <row r="69" spans="1:7" x14ac:dyDescent="0.3">
      <c r="D69" s="3"/>
    </row>
    <row r="70" spans="1:7" x14ac:dyDescent="0.3">
      <c r="D70" s="3"/>
    </row>
    <row r="71" spans="1:7" x14ac:dyDescent="0.3">
      <c r="D71" s="3"/>
    </row>
    <row r="72" spans="1:7" x14ac:dyDescent="0.3">
      <c r="D72" s="3"/>
    </row>
    <row r="73" spans="1:7" x14ac:dyDescent="0.3">
      <c r="D73" s="3"/>
    </row>
    <row r="74" spans="1:7" x14ac:dyDescent="0.3">
      <c r="D74" s="3"/>
    </row>
    <row r="75" spans="1:7" x14ac:dyDescent="0.3">
      <c r="D75" s="3"/>
    </row>
    <row r="76" spans="1:7" x14ac:dyDescent="0.3">
      <c r="D76" s="3"/>
    </row>
    <row r="77" spans="1:7" x14ac:dyDescent="0.3">
      <c r="D77" s="3"/>
    </row>
    <row r="78" spans="1:7" x14ac:dyDescent="0.3">
      <c r="D78" s="3"/>
    </row>
  </sheetData>
  <pageMargins left="0.7" right="0.7" top="0.75" bottom="0.75" header="0.3" footer="0.3"/>
  <pageSetup orientation="portrait" horizontalDpi="0" verticalDpi="0" r:id="rId1"/>
  <cellWatches>
    <cellWatch r="C7"/>
    <cellWatch r="C8"/>
    <cellWatch r="C9"/>
    <cellWatch r="C10"/>
    <cellWatch r="C11"/>
    <cellWatch r="C12"/>
    <cellWatch r="C13"/>
    <cellWatch r="C14"/>
    <cellWatch r="C15"/>
    <cellWatch r="C16"/>
    <cellWatch r="C17"/>
    <cellWatch r="C18"/>
    <cellWatch r="C19"/>
    <cellWatch r="C20"/>
    <cellWatch r="C21"/>
  </cellWatches>
  <ignoredErrors>
    <ignoredError sqref="G6:G8 G16 G9:G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6"/>
  <sheetViews>
    <sheetView workbookViewId="0">
      <selection activeCell="E20" sqref="E20"/>
    </sheetView>
  </sheetViews>
  <sheetFormatPr defaultRowHeight="14.4" x14ac:dyDescent="0.3"/>
  <cols>
    <col min="1" max="1" width="21.33203125" customWidth="1"/>
    <col min="2" max="2" width="22.109375" customWidth="1"/>
    <col min="3" max="3" width="33" customWidth="1"/>
    <col min="4" max="4" width="31.88671875" customWidth="1"/>
    <col min="5" max="5" width="26.6640625" customWidth="1"/>
    <col min="6" max="6" width="30.5546875" customWidth="1"/>
  </cols>
  <sheetData>
    <row r="2" spans="1:6" ht="25.8" x14ac:dyDescent="0.5">
      <c r="A2" s="14" t="s">
        <v>58</v>
      </c>
      <c r="B2" s="14" t="s">
        <v>27</v>
      </c>
      <c r="C2" s="14" t="s">
        <v>56</v>
      </c>
      <c r="D2" s="14" t="s">
        <v>30</v>
      </c>
      <c r="E2" s="15" t="s">
        <v>57</v>
      </c>
      <c r="F2" s="15" t="s">
        <v>28</v>
      </c>
    </row>
    <row r="3" spans="1:6" ht="25.8" x14ac:dyDescent="0.3">
      <c r="A3" s="18">
        <v>15</v>
      </c>
      <c r="B3" s="16">
        <v>5500</v>
      </c>
      <c r="C3" s="16">
        <v>5500</v>
      </c>
      <c r="D3" s="17">
        <v>7.0000000000000007E-2</v>
      </c>
      <c r="E3" s="18">
        <v>35</v>
      </c>
      <c r="F3" s="19">
        <f>-FV(D3,E3,C3,B3,0)</f>
        <v>819024.02909945464</v>
      </c>
    </row>
    <row r="4" spans="1:6" ht="25.8" x14ac:dyDescent="0.3">
      <c r="A4" s="18">
        <v>50</v>
      </c>
      <c r="B4" s="16">
        <f>F3</f>
        <v>819024.02909945464</v>
      </c>
      <c r="C4" s="16">
        <v>6500</v>
      </c>
      <c r="D4" s="17">
        <v>7.0000000000000007E-2</v>
      </c>
      <c r="E4" s="18">
        <v>20</v>
      </c>
      <c r="F4" s="19">
        <f>-FV(D4,E4,C4,B4,0)</f>
        <v>3435835.2598969904</v>
      </c>
    </row>
    <row r="6" spans="1:6" ht="25.8" x14ac:dyDescent="0.5">
      <c r="A6" s="14" t="s">
        <v>58</v>
      </c>
      <c r="B6" s="14" t="s">
        <v>27</v>
      </c>
      <c r="C6" s="14" t="s">
        <v>56</v>
      </c>
      <c r="D6" s="14" t="s">
        <v>30</v>
      </c>
      <c r="E6" s="15" t="s">
        <v>57</v>
      </c>
      <c r="F6" s="15" t="s">
        <v>28</v>
      </c>
    </row>
    <row r="7" spans="1:6" ht="25.8" x14ac:dyDescent="0.3">
      <c r="A7" s="18">
        <v>25</v>
      </c>
      <c r="B7" s="16">
        <v>5500</v>
      </c>
      <c r="C7" s="16">
        <v>5500</v>
      </c>
      <c r="D7" s="17">
        <v>7.0000000000000007E-2</v>
      </c>
      <c r="E7" s="18">
        <v>25</v>
      </c>
      <c r="F7" s="19">
        <f>-FV(D7,E7,C7,B7,0)</f>
        <v>377720.58695890306</v>
      </c>
    </row>
    <row r="8" spans="1:6" ht="25.8" x14ac:dyDescent="0.3">
      <c r="A8" s="18">
        <v>50</v>
      </c>
      <c r="B8" s="16">
        <f>F7</f>
        <v>377720.58695890306</v>
      </c>
      <c r="C8" s="16">
        <v>6500</v>
      </c>
      <c r="D8" s="17">
        <v>7.0000000000000007E-2</v>
      </c>
      <c r="E8" s="18">
        <v>20</v>
      </c>
      <c r="F8" s="19">
        <f>-FV(D8,E8,C8,B8,0)</f>
        <v>1728130.1866040295</v>
      </c>
    </row>
    <row r="10" spans="1:6" ht="25.8" x14ac:dyDescent="0.5">
      <c r="A10" s="14" t="s">
        <v>58</v>
      </c>
      <c r="B10" s="14" t="s">
        <v>27</v>
      </c>
      <c r="C10" s="14" t="s">
        <v>56</v>
      </c>
      <c r="D10" s="14" t="s">
        <v>30</v>
      </c>
      <c r="E10" s="15" t="s">
        <v>57</v>
      </c>
      <c r="F10" s="15" t="s">
        <v>28</v>
      </c>
    </row>
    <row r="11" spans="1:6" ht="25.8" x14ac:dyDescent="0.3">
      <c r="A11" s="18">
        <v>35</v>
      </c>
      <c r="B11" s="16">
        <v>5500</v>
      </c>
      <c r="C11" s="16">
        <v>5500</v>
      </c>
      <c r="D11" s="17">
        <v>7.0000000000000007E-2</v>
      </c>
      <c r="E11" s="18">
        <v>15</v>
      </c>
      <c r="F11" s="19">
        <f>-FV(D11,E11,C11,B11,0)</f>
        <v>153384.29453013919</v>
      </c>
    </row>
    <row r="12" spans="1:6" ht="25.8" x14ac:dyDescent="0.3">
      <c r="A12" s="18">
        <v>50</v>
      </c>
      <c r="B12" s="16">
        <f>F11</f>
        <v>153384.29453013919</v>
      </c>
      <c r="C12" s="16">
        <v>6500</v>
      </c>
      <c r="D12" s="17">
        <v>7.0000000000000007E-2</v>
      </c>
      <c r="E12" s="18">
        <v>20</v>
      </c>
      <c r="F12" s="19">
        <f>-FV(D12,E12,C12,B12,0)</f>
        <v>860019.52142068592</v>
      </c>
    </row>
    <row r="14" spans="1:6" ht="25.8" x14ac:dyDescent="0.5">
      <c r="A14" s="14" t="s">
        <v>58</v>
      </c>
      <c r="B14" s="14" t="s">
        <v>27</v>
      </c>
      <c r="C14" s="14" t="s">
        <v>56</v>
      </c>
      <c r="D14" s="14" t="s">
        <v>30</v>
      </c>
      <c r="E14" s="15" t="s">
        <v>57</v>
      </c>
      <c r="F14" s="15" t="s">
        <v>28</v>
      </c>
    </row>
    <row r="15" spans="1:6" ht="25.8" x14ac:dyDescent="0.3">
      <c r="A15" s="18">
        <v>35</v>
      </c>
      <c r="B15" s="16">
        <v>5500</v>
      </c>
      <c r="C15" s="16">
        <v>5500</v>
      </c>
      <c r="D15" s="17">
        <v>7.0000000000000007E-2</v>
      </c>
      <c r="E15" s="18">
        <v>5</v>
      </c>
      <c r="F15" s="19">
        <f>-FV(D15,E15,C15,B15,0)</f>
        <v>39343.099073850011</v>
      </c>
    </row>
    <row r="16" spans="1:6" ht="25.8" x14ac:dyDescent="0.3">
      <c r="A16" s="18">
        <v>50</v>
      </c>
      <c r="B16" s="16">
        <f>F15</f>
        <v>39343.099073850011</v>
      </c>
      <c r="C16" s="16">
        <v>6500</v>
      </c>
      <c r="D16" s="17">
        <v>7.0000000000000007E-2</v>
      </c>
      <c r="E16" s="18">
        <v>20</v>
      </c>
      <c r="F16" s="19">
        <f>-FV(D16,E16,C16,B16,0)</f>
        <v>418716.07928013417</v>
      </c>
    </row>
  </sheetData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4"/>
  <sheetViews>
    <sheetView topLeftCell="A10" workbookViewId="0">
      <selection activeCell="L13" sqref="L13"/>
    </sheetView>
  </sheetViews>
  <sheetFormatPr defaultColWidth="11.5546875" defaultRowHeight="14.4" x14ac:dyDescent="0.3"/>
  <cols>
    <col min="1" max="1" width="22.6640625" style="37" customWidth="1"/>
    <col min="2" max="6" width="11.5546875" style="37"/>
    <col min="7" max="9" width="13" style="37" customWidth="1"/>
    <col min="10" max="256" width="11.5546875" style="37"/>
    <col min="257" max="257" width="22.6640625" style="37" customWidth="1"/>
    <col min="258" max="262" width="11.5546875" style="37"/>
    <col min="263" max="265" width="13" style="37" customWidth="1"/>
    <col min="266" max="512" width="11.5546875" style="37"/>
    <col min="513" max="513" width="22.6640625" style="37" customWidth="1"/>
    <col min="514" max="518" width="11.5546875" style="37"/>
    <col min="519" max="521" width="13" style="37" customWidth="1"/>
    <col min="522" max="768" width="11.5546875" style="37"/>
    <col min="769" max="769" width="22.6640625" style="37" customWidth="1"/>
    <col min="770" max="774" width="11.5546875" style="37"/>
    <col min="775" max="777" width="13" style="37" customWidth="1"/>
    <col min="778" max="1024" width="11.5546875" style="37"/>
    <col min="1025" max="1025" width="22.6640625" style="37" customWidth="1"/>
    <col min="1026" max="1030" width="11.5546875" style="37"/>
    <col min="1031" max="1033" width="13" style="37" customWidth="1"/>
    <col min="1034" max="1280" width="11.5546875" style="37"/>
    <col min="1281" max="1281" width="22.6640625" style="37" customWidth="1"/>
    <col min="1282" max="1286" width="11.5546875" style="37"/>
    <col min="1287" max="1289" width="13" style="37" customWidth="1"/>
    <col min="1290" max="1536" width="11.5546875" style="37"/>
    <col min="1537" max="1537" width="22.6640625" style="37" customWidth="1"/>
    <col min="1538" max="1542" width="11.5546875" style="37"/>
    <col min="1543" max="1545" width="13" style="37" customWidth="1"/>
    <col min="1546" max="1792" width="11.5546875" style="37"/>
    <col min="1793" max="1793" width="22.6640625" style="37" customWidth="1"/>
    <col min="1794" max="1798" width="11.5546875" style="37"/>
    <col min="1799" max="1801" width="13" style="37" customWidth="1"/>
    <col min="1802" max="2048" width="11.5546875" style="37"/>
    <col min="2049" max="2049" width="22.6640625" style="37" customWidth="1"/>
    <col min="2050" max="2054" width="11.5546875" style="37"/>
    <col min="2055" max="2057" width="13" style="37" customWidth="1"/>
    <col min="2058" max="2304" width="11.5546875" style="37"/>
    <col min="2305" max="2305" width="22.6640625" style="37" customWidth="1"/>
    <col min="2306" max="2310" width="11.5546875" style="37"/>
    <col min="2311" max="2313" width="13" style="37" customWidth="1"/>
    <col min="2314" max="2560" width="11.5546875" style="37"/>
    <col min="2561" max="2561" width="22.6640625" style="37" customWidth="1"/>
    <col min="2562" max="2566" width="11.5546875" style="37"/>
    <col min="2567" max="2569" width="13" style="37" customWidth="1"/>
    <col min="2570" max="2816" width="11.5546875" style="37"/>
    <col min="2817" max="2817" width="22.6640625" style="37" customWidth="1"/>
    <col min="2818" max="2822" width="11.5546875" style="37"/>
    <col min="2823" max="2825" width="13" style="37" customWidth="1"/>
    <col min="2826" max="3072" width="11.5546875" style="37"/>
    <col min="3073" max="3073" width="22.6640625" style="37" customWidth="1"/>
    <col min="3074" max="3078" width="11.5546875" style="37"/>
    <col min="3079" max="3081" width="13" style="37" customWidth="1"/>
    <col min="3082" max="3328" width="11.5546875" style="37"/>
    <col min="3329" max="3329" width="22.6640625" style="37" customWidth="1"/>
    <col min="3330" max="3334" width="11.5546875" style="37"/>
    <col min="3335" max="3337" width="13" style="37" customWidth="1"/>
    <col min="3338" max="3584" width="11.5546875" style="37"/>
    <col min="3585" max="3585" width="22.6640625" style="37" customWidth="1"/>
    <col min="3586" max="3590" width="11.5546875" style="37"/>
    <col min="3591" max="3593" width="13" style="37" customWidth="1"/>
    <col min="3594" max="3840" width="11.5546875" style="37"/>
    <col min="3841" max="3841" width="22.6640625" style="37" customWidth="1"/>
    <col min="3842" max="3846" width="11.5546875" style="37"/>
    <col min="3847" max="3849" width="13" style="37" customWidth="1"/>
    <col min="3850" max="4096" width="11.5546875" style="37"/>
    <col min="4097" max="4097" width="22.6640625" style="37" customWidth="1"/>
    <col min="4098" max="4102" width="11.5546875" style="37"/>
    <col min="4103" max="4105" width="13" style="37" customWidth="1"/>
    <col min="4106" max="4352" width="11.5546875" style="37"/>
    <col min="4353" max="4353" width="22.6640625" style="37" customWidth="1"/>
    <col min="4354" max="4358" width="11.5546875" style="37"/>
    <col min="4359" max="4361" width="13" style="37" customWidth="1"/>
    <col min="4362" max="4608" width="11.5546875" style="37"/>
    <col min="4609" max="4609" width="22.6640625" style="37" customWidth="1"/>
    <col min="4610" max="4614" width="11.5546875" style="37"/>
    <col min="4615" max="4617" width="13" style="37" customWidth="1"/>
    <col min="4618" max="4864" width="11.5546875" style="37"/>
    <col min="4865" max="4865" width="22.6640625" style="37" customWidth="1"/>
    <col min="4866" max="4870" width="11.5546875" style="37"/>
    <col min="4871" max="4873" width="13" style="37" customWidth="1"/>
    <col min="4874" max="5120" width="11.5546875" style="37"/>
    <col min="5121" max="5121" width="22.6640625" style="37" customWidth="1"/>
    <col min="5122" max="5126" width="11.5546875" style="37"/>
    <col min="5127" max="5129" width="13" style="37" customWidth="1"/>
    <col min="5130" max="5376" width="11.5546875" style="37"/>
    <col min="5377" max="5377" width="22.6640625" style="37" customWidth="1"/>
    <col min="5378" max="5382" width="11.5546875" style="37"/>
    <col min="5383" max="5385" width="13" style="37" customWidth="1"/>
    <col min="5386" max="5632" width="11.5546875" style="37"/>
    <col min="5633" max="5633" width="22.6640625" style="37" customWidth="1"/>
    <col min="5634" max="5638" width="11.5546875" style="37"/>
    <col min="5639" max="5641" width="13" style="37" customWidth="1"/>
    <col min="5642" max="5888" width="11.5546875" style="37"/>
    <col min="5889" max="5889" width="22.6640625" style="37" customWidth="1"/>
    <col min="5890" max="5894" width="11.5546875" style="37"/>
    <col min="5895" max="5897" width="13" style="37" customWidth="1"/>
    <col min="5898" max="6144" width="11.5546875" style="37"/>
    <col min="6145" max="6145" width="22.6640625" style="37" customWidth="1"/>
    <col min="6146" max="6150" width="11.5546875" style="37"/>
    <col min="6151" max="6153" width="13" style="37" customWidth="1"/>
    <col min="6154" max="6400" width="11.5546875" style="37"/>
    <col min="6401" max="6401" width="22.6640625" style="37" customWidth="1"/>
    <col min="6402" max="6406" width="11.5546875" style="37"/>
    <col min="6407" max="6409" width="13" style="37" customWidth="1"/>
    <col min="6410" max="6656" width="11.5546875" style="37"/>
    <col min="6657" max="6657" width="22.6640625" style="37" customWidth="1"/>
    <col min="6658" max="6662" width="11.5546875" style="37"/>
    <col min="6663" max="6665" width="13" style="37" customWidth="1"/>
    <col min="6666" max="6912" width="11.5546875" style="37"/>
    <col min="6913" max="6913" width="22.6640625" style="37" customWidth="1"/>
    <col min="6914" max="6918" width="11.5546875" style="37"/>
    <col min="6919" max="6921" width="13" style="37" customWidth="1"/>
    <col min="6922" max="7168" width="11.5546875" style="37"/>
    <col min="7169" max="7169" width="22.6640625" style="37" customWidth="1"/>
    <col min="7170" max="7174" width="11.5546875" style="37"/>
    <col min="7175" max="7177" width="13" style="37" customWidth="1"/>
    <col min="7178" max="7424" width="11.5546875" style="37"/>
    <col min="7425" max="7425" width="22.6640625" style="37" customWidth="1"/>
    <col min="7426" max="7430" width="11.5546875" style="37"/>
    <col min="7431" max="7433" width="13" style="37" customWidth="1"/>
    <col min="7434" max="7680" width="11.5546875" style="37"/>
    <col min="7681" max="7681" width="22.6640625" style="37" customWidth="1"/>
    <col min="7682" max="7686" width="11.5546875" style="37"/>
    <col min="7687" max="7689" width="13" style="37" customWidth="1"/>
    <col min="7690" max="7936" width="11.5546875" style="37"/>
    <col min="7937" max="7937" width="22.6640625" style="37" customWidth="1"/>
    <col min="7938" max="7942" width="11.5546875" style="37"/>
    <col min="7943" max="7945" width="13" style="37" customWidth="1"/>
    <col min="7946" max="8192" width="11.5546875" style="37"/>
    <col min="8193" max="8193" width="22.6640625" style="37" customWidth="1"/>
    <col min="8194" max="8198" width="11.5546875" style="37"/>
    <col min="8199" max="8201" width="13" style="37" customWidth="1"/>
    <col min="8202" max="8448" width="11.5546875" style="37"/>
    <col min="8449" max="8449" width="22.6640625" style="37" customWidth="1"/>
    <col min="8450" max="8454" width="11.5546875" style="37"/>
    <col min="8455" max="8457" width="13" style="37" customWidth="1"/>
    <col min="8458" max="8704" width="11.5546875" style="37"/>
    <col min="8705" max="8705" width="22.6640625" style="37" customWidth="1"/>
    <col min="8706" max="8710" width="11.5546875" style="37"/>
    <col min="8711" max="8713" width="13" style="37" customWidth="1"/>
    <col min="8714" max="8960" width="11.5546875" style="37"/>
    <col min="8961" max="8961" width="22.6640625" style="37" customWidth="1"/>
    <col min="8962" max="8966" width="11.5546875" style="37"/>
    <col min="8967" max="8969" width="13" style="37" customWidth="1"/>
    <col min="8970" max="9216" width="11.5546875" style="37"/>
    <col min="9217" max="9217" width="22.6640625" style="37" customWidth="1"/>
    <col min="9218" max="9222" width="11.5546875" style="37"/>
    <col min="9223" max="9225" width="13" style="37" customWidth="1"/>
    <col min="9226" max="9472" width="11.5546875" style="37"/>
    <col min="9473" max="9473" width="22.6640625" style="37" customWidth="1"/>
    <col min="9474" max="9478" width="11.5546875" style="37"/>
    <col min="9479" max="9481" width="13" style="37" customWidth="1"/>
    <col min="9482" max="9728" width="11.5546875" style="37"/>
    <col min="9729" max="9729" width="22.6640625" style="37" customWidth="1"/>
    <col min="9730" max="9734" width="11.5546875" style="37"/>
    <col min="9735" max="9737" width="13" style="37" customWidth="1"/>
    <col min="9738" max="9984" width="11.5546875" style="37"/>
    <col min="9985" max="9985" width="22.6640625" style="37" customWidth="1"/>
    <col min="9986" max="9990" width="11.5546875" style="37"/>
    <col min="9991" max="9993" width="13" style="37" customWidth="1"/>
    <col min="9994" max="10240" width="11.5546875" style="37"/>
    <col min="10241" max="10241" width="22.6640625" style="37" customWidth="1"/>
    <col min="10242" max="10246" width="11.5546875" style="37"/>
    <col min="10247" max="10249" width="13" style="37" customWidth="1"/>
    <col min="10250" max="10496" width="11.5546875" style="37"/>
    <col min="10497" max="10497" width="22.6640625" style="37" customWidth="1"/>
    <col min="10498" max="10502" width="11.5546875" style="37"/>
    <col min="10503" max="10505" width="13" style="37" customWidth="1"/>
    <col min="10506" max="10752" width="11.5546875" style="37"/>
    <col min="10753" max="10753" width="22.6640625" style="37" customWidth="1"/>
    <col min="10754" max="10758" width="11.5546875" style="37"/>
    <col min="10759" max="10761" width="13" style="37" customWidth="1"/>
    <col min="10762" max="11008" width="11.5546875" style="37"/>
    <col min="11009" max="11009" width="22.6640625" style="37" customWidth="1"/>
    <col min="11010" max="11014" width="11.5546875" style="37"/>
    <col min="11015" max="11017" width="13" style="37" customWidth="1"/>
    <col min="11018" max="11264" width="11.5546875" style="37"/>
    <col min="11265" max="11265" width="22.6640625" style="37" customWidth="1"/>
    <col min="11266" max="11270" width="11.5546875" style="37"/>
    <col min="11271" max="11273" width="13" style="37" customWidth="1"/>
    <col min="11274" max="11520" width="11.5546875" style="37"/>
    <col min="11521" max="11521" width="22.6640625" style="37" customWidth="1"/>
    <col min="11522" max="11526" width="11.5546875" style="37"/>
    <col min="11527" max="11529" width="13" style="37" customWidth="1"/>
    <col min="11530" max="11776" width="11.5546875" style="37"/>
    <col min="11777" max="11777" width="22.6640625" style="37" customWidth="1"/>
    <col min="11778" max="11782" width="11.5546875" style="37"/>
    <col min="11783" max="11785" width="13" style="37" customWidth="1"/>
    <col min="11786" max="12032" width="11.5546875" style="37"/>
    <col min="12033" max="12033" width="22.6640625" style="37" customWidth="1"/>
    <col min="12034" max="12038" width="11.5546875" style="37"/>
    <col min="12039" max="12041" width="13" style="37" customWidth="1"/>
    <col min="12042" max="12288" width="11.5546875" style="37"/>
    <col min="12289" max="12289" width="22.6640625" style="37" customWidth="1"/>
    <col min="12290" max="12294" width="11.5546875" style="37"/>
    <col min="12295" max="12297" width="13" style="37" customWidth="1"/>
    <col min="12298" max="12544" width="11.5546875" style="37"/>
    <col min="12545" max="12545" width="22.6640625" style="37" customWidth="1"/>
    <col min="12546" max="12550" width="11.5546875" style="37"/>
    <col min="12551" max="12553" width="13" style="37" customWidth="1"/>
    <col min="12554" max="12800" width="11.5546875" style="37"/>
    <col min="12801" max="12801" width="22.6640625" style="37" customWidth="1"/>
    <col min="12802" max="12806" width="11.5546875" style="37"/>
    <col min="12807" max="12809" width="13" style="37" customWidth="1"/>
    <col min="12810" max="13056" width="11.5546875" style="37"/>
    <col min="13057" max="13057" width="22.6640625" style="37" customWidth="1"/>
    <col min="13058" max="13062" width="11.5546875" style="37"/>
    <col min="13063" max="13065" width="13" style="37" customWidth="1"/>
    <col min="13066" max="13312" width="11.5546875" style="37"/>
    <col min="13313" max="13313" width="22.6640625" style="37" customWidth="1"/>
    <col min="13314" max="13318" width="11.5546875" style="37"/>
    <col min="13319" max="13321" width="13" style="37" customWidth="1"/>
    <col min="13322" max="13568" width="11.5546875" style="37"/>
    <col min="13569" max="13569" width="22.6640625" style="37" customWidth="1"/>
    <col min="13570" max="13574" width="11.5546875" style="37"/>
    <col min="13575" max="13577" width="13" style="37" customWidth="1"/>
    <col min="13578" max="13824" width="11.5546875" style="37"/>
    <col min="13825" max="13825" width="22.6640625" style="37" customWidth="1"/>
    <col min="13826" max="13830" width="11.5546875" style="37"/>
    <col min="13831" max="13833" width="13" style="37" customWidth="1"/>
    <col min="13834" max="14080" width="11.5546875" style="37"/>
    <col min="14081" max="14081" width="22.6640625" style="37" customWidth="1"/>
    <col min="14082" max="14086" width="11.5546875" style="37"/>
    <col min="14087" max="14089" width="13" style="37" customWidth="1"/>
    <col min="14090" max="14336" width="11.5546875" style="37"/>
    <col min="14337" max="14337" width="22.6640625" style="37" customWidth="1"/>
    <col min="14338" max="14342" width="11.5546875" style="37"/>
    <col min="14343" max="14345" width="13" style="37" customWidth="1"/>
    <col min="14346" max="14592" width="11.5546875" style="37"/>
    <col min="14593" max="14593" width="22.6640625" style="37" customWidth="1"/>
    <col min="14594" max="14598" width="11.5546875" style="37"/>
    <col min="14599" max="14601" width="13" style="37" customWidth="1"/>
    <col min="14602" max="14848" width="11.5546875" style="37"/>
    <col min="14849" max="14849" width="22.6640625" style="37" customWidth="1"/>
    <col min="14850" max="14854" width="11.5546875" style="37"/>
    <col min="14855" max="14857" width="13" style="37" customWidth="1"/>
    <col min="14858" max="15104" width="11.5546875" style="37"/>
    <col min="15105" max="15105" width="22.6640625" style="37" customWidth="1"/>
    <col min="15106" max="15110" width="11.5546875" style="37"/>
    <col min="15111" max="15113" width="13" style="37" customWidth="1"/>
    <col min="15114" max="15360" width="11.5546875" style="37"/>
    <col min="15361" max="15361" width="22.6640625" style="37" customWidth="1"/>
    <col min="15362" max="15366" width="11.5546875" style="37"/>
    <col min="15367" max="15369" width="13" style="37" customWidth="1"/>
    <col min="15370" max="15616" width="11.5546875" style="37"/>
    <col min="15617" max="15617" width="22.6640625" style="37" customWidth="1"/>
    <col min="15618" max="15622" width="11.5546875" style="37"/>
    <col min="15623" max="15625" width="13" style="37" customWidth="1"/>
    <col min="15626" max="15872" width="11.5546875" style="37"/>
    <col min="15873" max="15873" width="22.6640625" style="37" customWidth="1"/>
    <col min="15874" max="15878" width="11.5546875" style="37"/>
    <col min="15879" max="15881" width="13" style="37" customWidth="1"/>
    <col min="15882" max="16128" width="11.5546875" style="37"/>
    <col min="16129" max="16129" width="22.6640625" style="37" customWidth="1"/>
    <col min="16130" max="16134" width="11.5546875" style="37"/>
    <col min="16135" max="16137" width="13" style="37" customWidth="1"/>
    <col min="16138" max="16384" width="11.5546875" style="37"/>
  </cols>
  <sheetData>
    <row r="1" spans="1:9" x14ac:dyDescent="0.3">
      <c r="A1" s="36" t="s">
        <v>38</v>
      </c>
      <c r="B1" s="8">
        <v>15</v>
      </c>
    </row>
    <row r="2" spans="1:9" x14ac:dyDescent="0.3">
      <c r="A2" s="36" t="s">
        <v>59</v>
      </c>
      <c r="B2" s="38">
        <v>7.0000000000000007E-2</v>
      </c>
    </row>
    <row r="3" spans="1:9" x14ac:dyDescent="0.3">
      <c r="A3" s="36" t="s">
        <v>60</v>
      </c>
      <c r="B3" s="37">
        <v>5500</v>
      </c>
      <c r="C3" s="37" t="s">
        <v>61</v>
      </c>
    </row>
    <row r="4" spans="1:9" x14ac:dyDescent="0.3">
      <c r="A4" s="36" t="s">
        <v>62</v>
      </c>
      <c r="B4" s="37">
        <v>5500</v>
      </c>
      <c r="C4" s="37" t="s">
        <v>63</v>
      </c>
    </row>
    <row r="5" spans="1:9" x14ac:dyDescent="0.3">
      <c r="A5" s="36" t="s">
        <v>64</v>
      </c>
      <c r="B5" s="38">
        <v>2E-3</v>
      </c>
    </row>
    <row r="7" spans="1:9" x14ac:dyDescent="0.3">
      <c r="B7" s="39"/>
      <c r="C7" s="39" t="s">
        <v>65</v>
      </c>
      <c r="D7" s="39"/>
      <c r="E7" s="39" t="s">
        <v>66</v>
      </c>
      <c r="F7" s="39"/>
      <c r="G7" s="39"/>
      <c r="H7" s="39"/>
      <c r="I7" s="39" t="s">
        <v>67</v>
      </c>
    </row>
    <row r="8" spans="1:9" ht="14.25" customHeight="1" x14ac:dyDescent="0.3">
      <c r="A8" s="37" t="s">
        <v>68</v>
      </c>
      <c r="B8" s="39" t="s">
        <v>38</v>
      </c>
      <c r="C8" s="39" t="s">
        <v>69</v>
      </c>
      <c r="D8" s="39" t="s">
        <v>70</v>
      </c>
      <c r="E8" s="39" t="s">
        <v>70</v>
      </c>
      <c r="F8" s="39" t="s">
        <v>51</v>
      </c>
      <c r="G8" s="39" t="s">
        <v>71</v>
      </c>
      <c r="H8" s="39" t="s">
        <v>72</v>
      </c>
      <c r="I8" s="39" t="s">
        <v>69</v>
      </c>
    </row>
    <row r="9" spans="1:9" x14ac:dyDescent="0.3">
      <c r="B9" s="3">
        <f>B1</f>
        <v>15</v>
      </c>
      <c r="C9" s="37">
        <f>B4</f>
        <v>5500</v>
      </c>
      <c r="D9" s="37">
        <f>$B$3</f>
        <v>5500</v>
      </c>
      <c r="E9" s="37">
        <f>$D$9</f>
        <v>5500</v>
      </c>
      <c r="F9" s="37">
        <f t="shared" ref="F9:F64" si="0">C9+D9</f>
        <v>11000</v>
      </c>
      <c r="G9" s="37">
        <f t="shared" ref="G9:G64" si="1">F9*$B$2</f>
        <v>770.00000000000011</v>
      </c>
      <c r="H9" s="37">
        <f t="shared" ref="H9:H64" si="2">(F9+G9)*$B$5</f>
        <v>23.54</v>
      </c>
      <c r="I9" s="37">
        <f t="shared" ref="I9:I64" si="3">F9+G9-H9</f>
        <v>11746.46</v>
      </c>
    </row>
    <row r="10" spans="1:9" x14ac:dyDescent="0.3">
      <c r="B10" s="3">
        <f t="shared" ref="B10:B64" si="4">B9+1</f>
        <v>16</v>
      </c>
      <c r="C10" s="37">
        <f t="shared" ref="C10:C64" si="5">I9</f>
        <v>11746.46</v>
      </c>
      <c r="D10" s="37">
        <f t="shared" ref="D10:D64" si="6">D9</f>
        <v>5500</v>
      </c>
      <c r="E10" s="37">
        <f t="shared" ref="E10:E64" si="7">E9+D10</f>
        <v>11000</v>
      </c>
      <c r="F10" s="37">
        <f t="shared" si="0"/>
        <v>17246.46</v>
      </c>
      <c r="G10" s="37">
        <f t="shared" si="1"/>
        <v>1207.2522000000001</v>
      </c>
      <c r="H10" s="37">
        <f t="shared" si="2"/>
        <v>36.907424399999996</v>
      </c>
      <c r="I10" s="37">
        <f t="shared" si="3"/>
        <v>18416.804775599998</v>
      </c>
    </row>
    <row r="11" spans="1:9" x14ac:dyDescent="0.3">
      <c r="B11" s="3">
        <f t="shared" si="4"/>
        <v>17</v>
      </c>
      <c r="C11" s="37">
        <f t="shared" si="5"/>
        <v>18416.804775599998</v>
      </c>
      <c r="D11" s="37">
        <f t="shared" si="6"/>
        <v>5500</v>
      </c>
      <c r="E11" s="37">
        <f t="shared" si="7"/>
        <v>16500</v>
      </c>
      <c r="F11" s="37">
        <f t="shared" si="0"/>
        <v>23916.804775599998</v>
      </c>
      <c r="G11" s="37">
        <f t="shared" si="1"/>
        <v>1674.1763342920001</v>
      </c>
      <c r="H11" s="37">
        <f t="shared" si="2"/>
        <v>51.181962219783991</v>
      </c>
      <c r="I11" s="37">
        <f t="shared" si="3"/>
        <v>25539.799147672213</v>
      </c>
    </row>
    <row r="12" spans="1:9" x14ac:dyDescent="0.3">
      <c r="B12" s="3">
        <f t="shared" si="4"/>
        <v>18</v>
      </c>
      <c r="C12" s="37">
        <f t="shared" si="5"/>
        <v>25539.799147672213</v>
      </c>
      <c r="D12" s="37">
        <f t="shared" si="6"/>
        <v>5500</v>
      </c>
      <c r="E12" s="37">
        <f t="shared" si="7"/>
        <v>22000</v>
      </c>
      <c r="F12" s="37">
        <f t="shared" si="0"/>
        <v>31039.799147672213</v>
      </c>
      <c r="G12" s="37">
        <f t="shared" si="1"/>
        <v>2172.7859403370553</v>
      </c>
      <c r="H12" s="37">
        <f t="shared" si="2"/>
        <v>66.42517017601854</v>
      </c>
      <c r="I12" s="37">
        <f t="shared" si="3"/>
        <v>33146.159917833254</v>
      </c>
    </row>
    <row r="13" spans="1:9" x14ac:dyDescent="0.3">
      <c r="B13" s="3">
        <f t="shared" si="4"/>
        <v>19</v>
      </c>
      <c r="C13" s="37">
        <f t="shared" si="5"/>
        <v>33146.159917833254</v>
      </c>
      <c r="D13" s="37">
        <f t="shared" si="6"/>
        <v>5500</v>
      </c>
      <c r="E13" s="37">
        <f t="shared" si="7"/>
        <v>27500</v>
      </c>
      <c r="F13" s="37">
        <f t="shared" si="0"/>
        <v>38646.159917833254</v>
      </c>
      <c r="G13" s="37">
        <f t="shared" si="1"/>
        <v>2705.2311942483279</v>
      </c>
      <c r="H13" s="37">
        <f t="shared" si="2"/>
        <v>82.702782224163172</v>
      </c>
      <c r="I13" s="37">
        <f t="shared" si="3"/>
        <v>41268.688329857418</v>
      </c>
    </row>
    <row r="14" spans="1:9" x14ac:dyDescent="0.3">
      <c r="B14" s="3">
        <f t="shared" si="4"/>
        <v>20</v>
      </c>
      <c r="C14" s="37">
        <f t="shared" si="5"/>
        <v>41268.688329857418</v>
      </c>
      <c r="D14" s="37">
        <f t="shared" si="6"/>
        <v>5500</v>
      </c>
      <c r="E14" s="37">
        <f t="shared" si="7"/>
        <v>33000</v>
      </c>
      <c r="F14" s="37">
        <f t="shared" si="0"/>
        <v>46768.688329857418</v>
      </c>
      <c r="G14" s="37">
        <f t="shared" si="1"/>
        <v>3273.8081830900196</v>
      </c>
      <c r="H14" s="37">
        <f t="shared" si="2"/>
        <v>100.08499302589487</v>
      </c>
      <c r="I14" s="37">
        <f t="shared" si="3"/>
        <v>49942.411519921545</v>
      </c>
    </row>
    <row r="15" spans="1:9" x14ac:dyDescent="0.3">
      <c r="B15" s="3">
        <f t="shared" si="4"/>
        <v>21</v>
      </c>
      <c r="C15" s="37">
        <f t="shared" si="5"/>
        <v>49942.411519921545</v>
      </c>
      <c r="D15" s="37">
        <f t="shared" si="6"/>
        <v>5500</v>
      </c>
      <c r="E15" s="37">
        <f t="shared" si="7"/>
        <v>38500</v>
      </c>
      <c r="F15" s="37">
        <f t="shared" si="0"/>
        <v>55442.411519921545</v>
      </c>
      <c r="G15" s="37">
        <f t="shared" si="1"/>
        <v>3880.9688063945086</v>
      </c>
      <c r="H15" s="37">
        <f t="shared" si="2"/>
        <v>118.64676065263211</v>
      </c>
      <c r="I15" s="37">
        <f t="shared" si="3"/>
        <v>59204.733565663417</v>
      </c>
    </row>
    <row r="16" spans="1:9" x14ac:dyDescent="0.3">
      <c r="B16" s="3">
        <f t="shared" si="4"/>
        <v>22</v>
      </c>
      <c r="C16" s="37">
        <f t="shared" si="5"/>
        <v>59204.733565663417</v>
      </c>
      <c r="D16" s="37">
        <f t="shared" si="6"/>
        <v>5500</v>
      </c>
      <c r="E16" s="37">
        <f t="shared" si="7"/>
        <v>44000</v>
      </c>
      <c r="F16" s="37">
        <f t="shared" si="0"/>
        <v>64704.733565663417</v>
      </c>
      <c r="G16" s="37">
        <f t="shared" si="1"/>
        <v>4529.3313495964394</v>
      </c>
      <c r="H16" s="37">
        <f t="shared" si="2"/>
        <v>138.46812983051973</v>
      </c>
      <c r="I16" s="37">
        <f t="shared" si="3"/>
        <v>69095.596785429341</v>
      </c>
    </row>
    <row r="17" spans="2:9" x14ac:dyDescent="0.3">
      <c r="B17" s="3">
        <f t="shared" si="4"/>
        <v>23</v>
      </c>
      <c r="C17" s="37">
        <f t="shared" si="5"/>
        <v>69095.596785429341</v>
      </c>
      <c r="D17" s="37">
        <f t="shared" si="6"/>
        <v>5500</v>
      </c>
      <c r="E17" s="37">
        <f t="shared" si="7"/>
        <v>49500</v>
      </c>
      <c r="F17" s="37">
        <f t="shared" si="0"/>
        <v>74595.596785429341</v>
      </c>
      <c r="G17" s="37">
        <f t="shared" si="1"/>
        <v>5221.6917749800541</v>
      </c>
      <c r="H17" s="37">
        <f t="shared" si="2"/>
        <v>159.63457712081879</v>
      </c>
      <c r="I17" s="37">
        <f t="shared" si="3"/>
        <v>79657.653983288576</v>
      </c>
    </row>
    <row r="18" spans="2:9" x14ac:dyDescent="0.3">
      <c r="B18" s="3">
        <f t="shared" si="4"/>
        <v>24</v>
      </c>
      <c r="C18" s="37">
        <f t="shared" si="5"/>
        <v>79657.653983288576</v>
      </c>
      <c r="D18" s="37">
        <f t="shared" si="6"/>
        <v>5500</v>
      </c>
      <c r="E18" s="37">
        <f t="shared" si="7"/>
        <v>55000</v>
      </c>
      <c r="F18" s="37">
        <f t="shared" si="0"/>
        <v>85157.653983288576</v>
      </c>
      <c r="G18" s="37">
        <f t="shared" si="1"/>
        <v>5961.0357788302008</v>
      </c>
      <c r="H18" s="37">
        <f t="shared" si="2"/>
        <v>182.23737952423755</v>
      </c>
      <c r="I18" s="37">
        <f t="shared" si="3"/>
        <v>90936.452382594551</v>
      </c>
    </row>
    <row r="19" spans="2:9" x14ac:dyDescent="0.3">
      <c r="B19" s="3">
        <f t="shared" si="4"/>
        <v>25</v>
      </c>
      <c r="C19" s="37">
        <f t="shared" si="5"/>
        <v>90936.452382594551</v>
      </c>
      <c r="D19" s="37">
        <f t="shared" si="6"/>
        <v>5500</v>
      </c>
      <c r="E19" s="37">
        <f t="shared" si="7"/>
        <v>60500</v>
      </c>
      <c r="F19" s="37">
        <f t="shared" si="0"/>
        <v>96436.452382594551</v>
      </c>
      <c r="G19" s="37">
        <f t="shared" si="1"/>
        <v>6750.5516667816191</v>
      </c>
      <c r="H19" s="37">
        <f t="shared" si="2"/>
        <v>206.37400809875237</v>
      </c>
      <c r="I19" s="37">
        <f t="shared" si="3"/>
        <v>102980.63004127743</v>
      </c>
    </row>
    <row r="20" spans="2:9" x14ac:dyDescent="0.3">
      <c r="B20" s="3">
        <f t="shared" si="4"/>
        <v>26</v>
      </c>
      <c r="C20" s="37">
        <f t="shared" si="5"/>
        <v>102980.63004127743</v>
      </c>
      <c r="D20" s="37">
        <f t="shared" si="6"/>
        <v>5500</v>
      </c>
      <c r="E20" s="37">
        <f t="shared" si="7"/>
        <v>66000</v>
      </c>
      <c r="F20" s="37">
        <f t="shared" si="0"/>
        <v>108480.63004127743</v>
      </c>
      <c r="G20" s="37">
        <f t="shared" si="1"/>
        <v>7593.6441028894205</v>
      </c>
      <c r="H20" s="37">
        <f t="shared" si="2"/>
        <v>232.1485482883337</v>
      </c>
      <c r="I20" s="37">
        <f t="shared" si="3"/>
        <v>115842.12559587852</v>
      </c>
    </row>
    <row r="21" spans="2:9" x14ac:dyDescent="0.3">
      <c r="B21" s="3">
        <f t="shared" si="4"/>
        <v>27</v>
      </c>
      <c r="C21" s="37">
        <f t="shared" si="5"/>
        <v>115842.12559587852</v>
      </c>
      <c r="D21" s="37">
        <f t="shared" si="6"/>
        <v>5500</v>
      </c>
      <c r="E21" s="37">
        <f t="shared" si="7"/>
        <v>71500</v>
      </c>
      <c r="F21" s="37">
        <f t="shared" si="0"/>
        <v>121342.12559587852</v>
      </c>
      <c r="G21" s="37">
        <f t="shared" si="1"/>
        <v>8493.9487917114966</v>
      </c>
      <c r="H21" s="37">
        <f t="shared" si="2"/>
        <v>259.67214877518006</v>
      </c>
      <c r="I21" s="37">
        <f t="shared" si="3"/>
        <v>129576.40223881484</v>
      </c>
    </row>
    <row r="22" spans="2:9" x14ac:dyDescent="0.3">
      <c r="B22" s="3">
        <f t="shared" si="4"/>
        <v>28</v>
      </c>
      <c r="C22" s="37">
        <f t="shared" si="5"/>
        <v>129576.40223881484</v>
      </c>
      <c r="D22" s="37">
        <f t="shared" si="6"/>
        <v>5500</v>
      </c>
      <c r="E22" s="37">
        <f t="shared" si="7"/>
        <v>77000</v>
      </c>
      <c r="F22" s="37">
        <f t="shared" si="0"/>
        <v>135076.40223881486</v>
      </c>
      <c r="G22" s="37">
        <f t="shared" si="1"/>
        <v>9455.3481567170402</v>
      </c>
      <c r="H22" s="37">
        <f t="shared" si="2"/>
        <v>289.0635007910638</v>
      </c>
      <c r="I22" s="37">
        <f t="shared" si="3"/>
        <v>144242.68689474085</v>
      </c>
    </row>
    <row r="23" spans="2:9" x14ac:dyDescent="0.3">
      <c r="B23" s="3">
        <f t="shared" si="4"/>
        <v>29</v>
      </c>
      <c r="C23" s="37">
        <f t="shared" si="5"/>
        <v>144242.68689474085</v>
      </c>
      <c r="D23" s="37">
        <f t="shared" si="6"/>
        <v>5500</v>
      </c>
      <c r="E23" s="37">
        <f t="shared" si="7"/>
        <v>82500</v>
      </c>
      <c r="F23" s="37">
        <f t="shared" si="0"/>
        <v>149742.68689474085</v>
      </c>
      <c r="G23" s="37">
        <f t="shared" si="1"/>
        <v>10481.98808263186</v>
      </c>
      <c r="H23" s="37">
        <f t="shared" si="2"/>
        <v>320.44934995474546</v>
      </c>
      <c r="I23" s="37">
        <f t="shared" si="3"/>
        <v>159904.22562741797</v>
      </c>
    </row>
    <row r="24" spans="2:9" x14ac:dyDescent="0.3">
      <c r="B24" s="3">
        <f t="shared" si="4"/>
        <v>30</v>
      </c>
      <c r="C24" s="37">
        <f t="shared" si="5"/>
        <v>159904.22562741797</v>
      </c>
      <c r="D24" s="37">
        <f t="shared" si="6"/>
        <v>5500</v>
      </c>
      <c r="E24" s="37">
        <f t="shared" si="7"/>
        <v>88000</v>
      </c>
      <c r="F24" s="37">
        <f t="shared" si="0"/>
        <v>165404.22562741797</v>
      </c>
      <c r="G24" s="37">
        <f t="shared" si="1"/>
        <v>11578.295793919258</v>
      </c>
      <c r="H24" s="37">
        <f t="shared" si="2"/>
        <v>353.96504284267451</v>
      </c>
      <c r="I24" s="37">
        <f t="shared" si="3"/>
        <v>176628.55637849457</v>
      </c>
    </row>
    <row r="25" spans="2:9" x14ac:dyDescent="0.3">
      <c r="B25" s="3">
        <f t="shared" si="4"/>
        <v>31</v>
      </c>
      <c r="C25" s="37">
        <f t="shared" si="5"/>
        <v>176628.55637849457</v>
      </c>
      <c r="D25" s="37">
        <f t="shared" si="6"/>
        <v>5500</v>
      </c>
      <c r="E25" s="37">
        <f t="shared" si="7"/>
        <v>93500</v>
      </c>
      <c r="F25" s="37">
        <f t="shared" si="0"/>
        <v>182128.55637849457</v>
      </c>
      <c r="G25" s="37">
        <f t="shared" si="1"/>
        <v>12748.998946494621</v>
      </c>
      <c r="H25" s="37">
        <f t="shared" si="2"/>
        <v>389.75511064997841</v>
      </c>
      <c r="I25" s="37">
        <f t="shared" si="3"/>
        <v>194487.80021433922</v>
      </c>
    </row>
    <row r="26" spans="2:9" x14ac:dyDescent="0.3">
      <c r="B26" s="3">
        <f t="shared" si="4"/>
        <v>32</v>
      </c>
      <c r="C26" s="37">
        <f t="shared" si="5"/>
        <v>194487.80021433922</v>
      </c>
      <c r="D26" s="37">
        <f t="shared" si="6"/>
        <v>5500</v>
      </c>
      <c r="E26" s="37">
        <f t="shared" si="7"/>
        <v>99000</v>
      </c>
      <c r="F26" s="37">
        <f t="shared" si="0"/>
        <v>199987.80021433922</v>
      </c>
      <c r="G26" s="37">
        <f t="shared" si="1"/>
        <v>13999.146015003747</v>
      </c>
      <c r="H26" s="37">
        <f t="shared" si="2"/>
        <v>427.97389245868595</v>
      </c>
      <c r="I26" s="37">
        <f t="shared" si="3"/>
        <v>213558.9723368843</v>
      </c>
    </row>
    <row r="27" spans="2:9" x14ac:dyDescent="0.3">
      <c r="B27" s="3">
        <f t="shared" si="4"/>
        <v>33</v>
      </c>
      <c r="C27" s="37">
        <f t="shared" si="5"/>
        <v>213558.9723368843</v>
      </c>
      <c r="D27" s="37">
        <f t="shared" si="6"/>
        <v>5500</v>
      </c>
      <c r="E27" s="37">
        <f t="shared" si="7"/>
        <v>104500</v>
      </c>
      <c r="F27" s="37">
        <f t="shared" si="0"/>
        <v>219058.9723368843</v>
      </c>
      <c r="G27" s="37">
        <f t="shared" si="1"/>
        <v>15334.128063581902</v>
      </c>
      <c r="H27" s="37">
        <f t="shared" si="2"/>
        <v>468.78620080093242</v>
      </c>
      <c r="I27" s="37">
        <f t="shared" si="3"/>
        <v>233924.31419966527</v>
      </c>
    </row>
    <row r="28" spans="2:9" x14ac:dyDescent="0.3">
      <c r="B28" s="3">
        <f t="shared" si="4"/>
        <v>34</v>
      </c>
      <c r="C28" s="37">
        <f t="shared" si="5"/>
        <v>233924.31419966527</v>
      </c>
      <c r="D28" s="37">
        <f t="shared" si="6"/>
        <v>5500</v>
      </c>
      <c r="E28" s="37">
        <f t="shared" si="7"/>
        <v>110000</v>
      </c>
      <c r="F28" s="37">
        <f t="shared" si="0"/>
        <v>239424.31419966527</v>
      </c>
      <c r="G28" s="37">
        <f t="shared" si="1"/>
        <v>16759.701993976571</v>
      </c>
      <c r="H28" s="37">
        <f t="shared" si="2"/>
        <v>512.36803238728373</v>
      </c>
      <c r="I28" s="37">
        <f t="shared" si="3"/>
        <v>255671.64816125456</v>
      </c>
    </row>
    <row r="29" spans="2:9" x14ac:dyDescent="0.3">
      <c r="B29" s="3">
        <f t="shared" si="4"/>
        <v>35</v>
      </c>
      <c r="C29" s="37">
        <f t="shared" si="5"/>
        <v>255671.64816125456</v>
      </c>
      <c r="D29" s="37">
        <f t="shared" si="6"/>
        <v>5500</v>
      </c>
      <c r="E29" s="37">
        <f t="shared" si="7"/>
        <v>115500</v>
      </c>
      <c r="F29" s="37">
        <f t="shared" si="0"/>
        <v>261171.64816125456</v>
      </c>
      <c r="G29" s="37">
        <f t="shared" si="1"/>
        <v>18282.01537128782</v>
      </c>
      <c r="H29" s="37">
        <f t="shared" si="2"/>
        <v>558.9073270650847</v>
      </c>
      <c r="I29" s="37">
        <f t="shared" si="3"/>
        <v>278894.75620547729</v>
      </c>
    </row>
    <row r="30" spans="2:9" x14ac:dyDescent="0.3">
      <c r="B30" s="3">
        <f t="shared" si="4"/>
        <v>36</v>
      </c>
      <c r="C30" s="37">
        <f t="shared" si="5"/>
        <v>278894.75620547729</v>
      </c>
      <c r="D30" s="37">
        <f t="shared" si="6"/>
        <v>5500</v>
      </c>
      <c r="E30" s="37">
        <f t="shared" si="7"/>
        <v>121000</v>
      </c>
      <c r="F30" s="37">
        <f t="shared" si="0"/>
        <v>284394.75620547729</v>
      </c>
      <c r="G30" s="37">
        <f t="shared" si="1"/>
        <v>19907.632934383411</v>
      </c>
      <c r="H30" s="37">
        <f t="shared" si="2"/>
        <v>608.60477827972136</v>
      </c>
      <c r="I30" s="37">
        <f t="shared" si="3"/>
        <v>303693.78436158097</v>
      </c>
    </row>
    <row r="31" spans="2:9" x14ac:dyDescent="0.3">
      <c r="B31" s="3">
        <f t="shared" si="4"/>
        <v>37</v>
      </c>
      <c r="C31" s="37">
        <f t="shared" si="5"/>
        <v>303693.78436158097</v>
      </c>
      <c r="D31" s="37">
        <f t="shared" si="6"/>
        <v>5500</v>
      </c>
      <c r="E31" s="37">
        <f t="shared" si="7"/>
        <v>126500</v>
      </c>
      <c r="F31" s="37">
        <f t="shared" si="0"/>
        <v>309193.78436158097</v>
      </c>
      <c r="G31" s="37">
        <f t="shared" si="1"/>
        <v>21643.564905310668</v>
      </c>
      <c r="H31" s="37">
        <f t="shared" si="2"/>
        <v>661.67469853378338</v>
      </c>
      <c r="I31" s="37">
        <f t="shared" si="3"/>
        <v>330175.67456835788</v>
      </c>
    </row>
    <row r="32" spans="2:9" x14ac:dyDescent="0.3">
      <c r="B32" s="3">
        <f t="shared" si="4"/>
        <v>38</v>
      </c>
      <c r="C32" s="37">
        <f t="shared" si="5"/>
        <v>330175.67456835788</v>
      </c>
      <c r="D32" s="37">
        <f t="shared" si="6"/>
        <v>5500</v>
      </c>
      <c r="E32" s="37">
        <f t="shared" si="7"/>
        <v>132000</v>
      </c>
      <c r="F32" s="37">
        <f t="shared" si="0"/>
        <v>335675.67456835788</v>
      </c>
      <c r="G32" s="37">
        <f t="shared" si="1"/>
        <v>23497.297219785054</v>
      </c>
      <c r="H32" s="37">
        <f t="shared" si="2"/>
        <v>718.34594357628589</v>
      </c>
      <c r="I32" s="37">
        <f t="shared" si="3"/>
        <v>358454.62584456662</v>
      </c>
    </row>
    <row r="33" spans="2:9" x14ac:dyDescent="0.3">
      <c r="B33" s="3">
        <f t="shared" si="4"/>
        <v>39</v>
      </c>
      <c r="C33" s="37">
        <f t="shared" si="5"/>
        <v>358454.62584456662</v>
      </c>
      <c r="D33" s="37">
        <f t="shared" si="6"/>
        <v>5500</v>
      </c>
      <c r="E33" s="37">
        <f t="shared" si="7"/>
        <v>137500</v>
      </c>
      <c r="F33" s="37">
        <f t="shared" si="0"/>
        <v>363954.62584456662</v>
      </c>
      <c r="G33" s="37">
        <f t="shared" si="1"/>
        <v>25476.823809119665</v>
      </c>
      <c r="H33" s="37">
        <f t="shared" si="2"/>
        <v>778.86289930737257</v>
      </c>
      <c r="I33" s="37">
        <f t="shared" si="3"/>
        <v>388652.58675437886</v>
      </c>
    </row>
    <row r="34" spans="2:9" x14ac:dyDescent="0.3">
      <c r="B34" s="3">
        <f t="shared" si="4"/>
        <v>40</v>
      </c>
      <c r="C34" s="37">
        <f t="shared" si="5"/>
        <v>388652.58675437886</v>
      </c>
      <c r="D34" s="37">
        <f t="shared" si="6"/>
        <v>5500</v>
      </c>
      <c r="E34" s="37">
        <f t="shared" si="7"/>
        <v>143000</v>
      </c>
      <c r="F34" s="37">
        <f t="shared" si="0"/>
        <v>394152.58675437886</v>
      </c>
      <c r="G34" s="37">
        <f t="shared" si="1"/>
        <v>27590.681072806525</v>
      </c>
      <c r="H34" s="37">
        <f t="shared" si="2"/>
        <v>843.48653565437075</v>
      </c>
      <c r="I34" s="37">
        <f t="shared" si="3"/>
        <v>420899.78129153105</v>
      </c>
    </row>
    <row r="35" spans="2:9" x14ac:dyDescent="0.3">
      <c r="B35" s="3">
        <f t="shared" si="4"/>
        <v>41</v>
      </c>
      <c r="C35" s="37">
        <f t="shared" si="5"/>
        <v>420899.78129153105</v>
      </c>
      <c r="D35" s="37">
        <f t="shared" si="6"/>
        <v>5500</v>
      </c>
      <c r="E35" s="37">
        <f t="shared" si="7"/>
        <v>148500</v>
      </c>
      <c r="F35" s="37">
        <f t="shared" si="0"/>
        <v>426399.78129153105</v>
      </c>
      <c r="G35" s="37">
        <f t="shared" si="1"/>
        <v>29847.984690407175</v>
      </c>
      <c r="H35" s="37">
        <f t="shared" si="2"/>
        <v>912.49553196387649</v>
      </c>
      <c r="I35" s="37">
        <f t="shared" si="3"/>
        <v>455335.27044997434</v>
      </c>
    </row>
    <row r="36" spans="2:9" x14ac:dyDescent="0.3">
      <c r="B36" s="3">
        <f t="shared" si="4"/>
        <v>42</v>
      </c>
      <c r="C36" s="37">
        <f t="shared" si="5"/>
        <v>455335.27044997434</v>
      </c>
      <c r="D36" s="37">
        <f t="shared" si="6"/>
        <v>5500</v>
      </c>
      <c r="E36" s="37">
        <f t="shared" si="7"/>
        <v>154000</v>
      </c>
      <c r="F36" s="37">
        <f t="shared" si="0"/>
        <v>460835.27044997434</v>
      </c>
      <c r="G36" s="37">
        <f t="shared" si="1"/>
        <v>32258.468931498206</v>
      </c>
      <c r="H36" s="37">
        <f t="shared" si="2"/>
        <v>986.18747876294503</v>
      </c>
      <c r="I36" s="37">
        <f t="shared" si="3"/>
        <v>492107.55190270959</v>
      </c>
    </row>
    <row r="37" spans="2:9" x14ac:dyDescent="0.3">
      <c r="B37" s="3">
        <f t="shared" si="4"/>
        <v>43</v>
      </c>
      <c r="C37" s="37">
        <f t="shared" si="5"/>
        <v>492107.55190270959</v>
      </c>
      <c r="D37" s="37">
        <f t="shared" si="6"/>
        <v>5500</v>
      </c>
      <c r="E37" s="37">
        <f t="shared" si="7"/>
        <v>159500</v>
      </c>
      <c r="F37" s="37">
        <f t="shared" si="0"/>
        <v>497607.55190270959</v>
      </c>
      <c r="G37" s="37">
        <f t="shared" si="1"/>
        <v>34832.528633189671</v>
      </c>
      <c r="H37" s="37">
        <f t="shared" si="2"/>
        <v>1064.8801610717985</v>
      </c>
      <c r="I37" s="37">
        <f t="shared" si="3"/>
        <v>531375.20037482749</v>
      </c>
    </row>
    <row r="38" spans="2:9" x14ac:dyDescent="0.3">
      <c r="B38" s="3">
        <f t="shared" si="4"/>
        <v>44</v>
      </c>
      <c r="C38" s="37">
        <f t="shared" si="5"/>
        <v>531375.20037482749</v>
      </c>
      <c r="D38" s="37">
        <f t="shared" si="6"/>
        <v>5500</v>
      </c>
      <c r="E38" s="37">
        <f t="shared" si="7"/>
        <v>165000</v>
      </c>
      <c r="F38" s="37">
        <f t="shared" si="0"/>
        <v>536875.20037482749</v>
      </c>
      <c r="G38" s="37">
        <f t="shared" si="1"/>
        <v>37581.264026237928</v>
      </c>
      <c r="H38" s="37">
        <f t="shared" si="2"/>
        <v>1148.9129288021309</v>
      </c>
      <c r="I38" s="37">
        <f t="shared" si="3"/>
        <v>573307.55147226329</v>
      </c>
    </row>
    <row r="39" spans="2:9" x14ac:dyDescent="0.3">
      <c r="B39" s="3">
        <f t="shared" si="4"/>
        <v>45</v>
      </c>
      <c r="C39" s="37">
        <f t="shared" si="5"/>
        <v>573307.55147226329</v>
      </c>
      <c r="D39" s="37">
        <f t="shared" si="6"/>
        <v>5500</v>
      </c>
      <c r="E39" s="37">
        <f t="shared" si="7"/>
        <v>170500</v>
      </c>
      <c r="F39" s="37">
        <f t="shared" si="0"/>
        <v>578807.55147226329</v>
      </c>
      <c r="G39" s="37">
        <f t="shared" si="1"/>
        <v>40516.528603058432</v>
      </c>
      <c r="H39" s="37">
        <f t="shared" si="2"/>
        <v>1238.6481601506434</v>
      </c>
      <c r="I39" s="37">
        <f t="shared" si="3"/>
        <v>618085.4319151711</v>
      </c>
    </row>
    <row r="40" spans="2:9" x14ac:dyDescent="0.3">
      <c r="B40" s="3">
        <f t="shared" si="4"/>
        <v>46</v>
      </c>
      <c r="C40" s="37">
        <f t="shared" si="5"/>
        <v>618085.4319151711</v>
      </c>
      <c r="D40" s="37">
        <f t="shared" si="6"/>
        <v>5500</v>
      </c>
      <c r="E40" s="37">
        <f t="shared" si="7"/>
        <v>176000</v>
      </c>
      <c r="F40" s="37">
        <f t="shared" si="0"/>
        <v>623585.4319151711</v>
      </c>
      <c r="G40" s="37">
        <f t="shared" si="1"/>
        <v>43650.980234061979</v>
      </c>
      <c r="H40" s="37">
        <f t="shared" si="2"/>
        <v>1334.4728242984661</v>
      </c>
      <c r="I40" s="37">
        <f t="shared" si="3"/>
        <v>665901.93932493462</v>
      </c>
    </row>
    <row r="41" spans="2:9" x14ac:dyDescent="0.3">
      <c r="B41" s="3">
        <f t="shared" si="4"/>
        <v>47</v>
      </c>
      <c r="C41" s="37">
        <f t="shared" si="5"/>
        <v>665901.93932493462</v>
      </c>
      <c r="D41" s="37">
        <f t="shared" si="6"/>
        <v>5500</v>
      </c>
      <c r="E41" s="37">
        <f t="shared" si="7"/>
        <v>181500</v>
      </c>
      <c r="F41" s="37">
        <f t="shared" si="0"/>
        <v>671401.93932493462</v>
      </c>
      <c r="G41" s="37">
        <f t="shared" si="1"/>
        <v>46998.135752745431</v>
      </c>
      <c r="H41" s="37">
        <f t="shared" si="2"/>
        <v>1436.8001501553601</v>
      </c>
      <c r="I41" s="37">
        <f t="shared" si="3"/>
        <v>716963.27492752473</v>
      </c>
    </row>
    <row r="42" spans="2:9" x14ac:dyDescent="0.3">
      <c r="B42" s="3">
        <f t="shared" si="4"/>
        <v>48</v>
      </c>
      <c r="C42" s="37">
        <f t="shared" si="5"/>
        <v>716963.27492752473</v>
      </c>
      <c r="D42" s="37">
        <f t="shared" si="6"/>
        <v>5500</v>
      </c>
      <c r="E42" s="37">
        <f t="shared" si="7"/>
        <v>187000</v>
      </c>
      <c r="F42" s="37">
        <f t="shared" si="0"/>
        <v>722463.27492752473</v>
      </c>
      <c r="G42" s="37">
        <f t="shared" si="1"/>
        <v>50572.429244926738</v>
      </c>
      <c r="H42" s="37">
        <f t="shared" si="2"/>
        <v>1546.0714083449031</v>
      </c>
      <c r="I42" s="37">
        <f t="shared" si="3"/>
        <v>771489.63276410662</v>
      </c>
    </row>
    <row r="43" spans="2:9" x14ac:dyDescent="0.3">
      <c r="B43" s="3">
        <f t="shared" si="4"/>
        <v>49</v>
      </c>
      <c r="C43" s="37">
        <f t="shared" si="5"/>
        <v>771489.63276410662</v>
      </c>
      <c r="D43" s="37">
        <f t="shared" si="6"/>
        <v>5500</v>
      </c>
      <c r="E43" s="37">
        <f t="shared" si="7"/>
        <v>192500</v>
      </c>
      <c r="F43" s="37">
        <f t="shared" si="0"/>
        <v>776989.63276410662</v>
      </c>
      <c r="G43" s="37">
        <f t="shared" si="1"/>
        <v>54389.27429348747</v>
      </c>
      <c r="H43" s="37">
        <f t="shared" si="2"/>
        <v>1662.757814115188</v>
      </c>
      <c r="I43" s="37">
        <f t="shared" si="3"/>
        <v>829716.1492434789</v>
      </c>
    </row>
    <row r="44" spans="2:9" x14ac:dyDescent="0.3">
      <c r="B44" s="3">
        <f t="shared" si="4"/>
        <v>50</v>
      </c>
      <c r="C44" s="37">
        <f t="shared" si="5"/>
        <v>829716.1492434789</v>
      </c>
      <c r="D44" s="37">
        <v>6500</v>
      </c>
      <c r="E44" s="37">
        <f t="shared" si="7"/>
        <v>199000</v>
      </c>
      <c r="F44" s="37">
        <f t="shared" si="0"/>
        <v>836216.1492434789</v>
      </c>
      <c r="G44" s="37">
        <f t="shared" si="1"/>
        <v>58535.130447043528</v>
      </c>
      <c r="H44" s="37">
        <f t="shared" si="2"/>
        <v>1789.5025593810449</v>
      </c>
      <c r="I44" s="37">
        <f t="shared" si="3"/>
        <v>892961.7771311414</v>
      </c>
    </row>
    <row r="45" spans="2:9" x14ac:dyDescent="0.3">
      <c r="B45" s="3">
        <f t="shared" si="4"/>
        <v>51</v>
      </c>
      <c r="C45" s="37">
        <f t="shared" si="5"/>
        <v>892961.7771311414</v>
      </c>
      <c r="D45" s="37">
        <f t="shared" si="6"/>
        <v>6500</v>
      </c>
      <c r="E45" s="37">
        <f t="shared" si="7"/>
        <v>205500</v>
      </c>
      <c r="F45" s="37">
        <f t="shared" si="0"/>
        <v>899461.7771311414</v>
      </c>
      <c r="G45" s="37">
        <f t="shared" si="1"/>
        <v>62962.324399179903</v>
      </c>
      <c r="H45" s="37">
        <f t="shared" si="2"/>
        <v>1924.8482030606426</v>
      </c>
      <c r="I45" s="37">
        <f t="shared" si="3"/>
        <v>960499.25332726061</v>
      </c>
    </row>
    <row r="46" spans="2:9" x14ac:dyDescent="0.3">
      <c r="B46" s="3">
        <f t="shared" si="4"/>
        <v>52</v>
      </c>
      <c r="C46" s="37">
        <f t="shared" si="5"/>
        <v>960499.25332726061</v>
      </c>
      <c r="D46" s="37">
        <f t="shared" si="6"/>
        <v>6500</v>
      </c>
      <c r="E46" s="37">
        <f t="shared" si="7"/>
        <v>212000</v>
      </c>
      <c r="F46" s="37">
        <f t="shared" si="0"/>
        <v>966999.25332726061</v>
      </c>
      <c r="G46" s="37">
        <f t="shared" si="1"/>
        <v>67689.947732908244</v>
      </c>
      <c r="H46" s="37">
        <f t="shared" si="2"/>
        <v>2069.3784021203378</v>
      </c>
      <c r="I46" s="37">
        <f t="shared" si="3"/>
        <v>1032619.8226580486</v>
      </c>
    </row>
    <row r="47" spans="2:9" x14ac:dyDescent="0.3">
      <c r="B47" s="3">
        <f t="shared" si="4"/>
        <v>53</v>
      </c>
      <c r="C47" s="37">
        <f t="shared" si="5"/>
        <v>1032619.8226580486</v>
      </c>
      <c r="D47" s="37">
        <f t="shared" si="6"/>
        <v>6500</v>
      </c>
      <c r="E47" s="37">
        <f t="shared" si="7"/>
        <v>218500</v>
      </c>
      <c r="F47" s="37">
        <f t="shared" si="0"/>
        <v>1039119.8226580486</v>
      </c>
      <c r="G47" s="37">
        <f t="shared" si="1"/>
        <v>72738.387586063414</v>
      </c>
      <c r="H47" s="37">
        <f t="shared" si="2"/>
        <v>2223.7164204882238</v>
      </c>
      <c r="I47" s="37">
        <f t="shared" si="3"/>
        <v>1109634.4938236238</v>
      </c>
    </row>
    <row r="48" spans="2:9" x14ac:dyDescent="0.3">
      <c r="B48" s="3">
        <f t="shared" si="4"/>
        <v>54</v>
      </c>
      <c r="C48" s="37">
        <f t="shared" si="5"/>
        <v>1109634.4938236238</v>
      </c>
      <c r="D48" s="37">
        <f t="shared" si="6"/>
        <v>6500</v>
      </c>
      <c r="E48" s="37">
        <f t="shared" si="7"/>
        <v>225000</v>
      </c>
      <c r="F48" s="37">
        <f t="shared" si="0"/>
        <v>1116134.4938236238</v>
      </c>
      <c r="G48" s="37">
        <f t="shared" si="1"/>
        <v>78129.414567653672</v>
      </c>
      <c r="H48" s="37">
        <f t="shared" si="2"/>
        <v>2388.5278167825545</v>
      </c>
      <c r="I48" s="37">
        <f t="shared" si="3"/>
        <v>1191875.3805744948</v>
      </c>
    </row>
    <row r="49" spans="2:9" x14ac:dyDescent="0.3">
      <c r="B49" s="3">
        <f t="shared" si="4"/>
        <v>55</v>
      </c>
      <c r="C49" s="37">
        <f t="shared" si="5"/>
        <v>1191875.3805744948</v>
      </c>
      <c r="D49" s="37">
        <f t="shared" si="6"/>
        <v>6500</v>
      </c>
      <c r="E49" s="37">
        <f t="shared" si="7"/>
        <v>231500</v>
      </c>
      <c r="F49" s="37">
        <f t="shared" si="0"/>
        <v>1198375.3805744948</v>
      </c>
      <c r="G49" s="37">
        <f t="shared" si="1"/>
        <v>83886.276640214652</v>
      </c>
      <c r="H49" s="37">
        <f t="shared" si="2"/>
        <v>2564.5233144294193</v>
      </c>
      <c r="I49" s="37">
        <f t="shared" si="3"/>
        <v>1279697.1339002801</v>
      </c>
    </row>
    <row r="50" spans="2:9" x14ac:dyDescent="0.3">
      <c r="B50" s="3">
        <f t="shared" si="4"/>
        <v>56</v>
      </c>
      <c r="C50" s="37">
        <f t="shared" si="5"/>
        <v>1279697.1339002801</v>
      </c>
      <c r="D50" s="37">
        <f t="shared" si="6"/>
        <v>6500</v>
      </c>
      <c r="E50" s="37">
        <f t="shared" si="7"/>
        <v>238000</v>
      </c>
      <c r="F50" s="37">
        <f t="shared" si="0"/>
        <v>1286197.1339002801</v>
      </c>
      <c r="G50" s="37">
        <f t="shared" si="1"/>
        <v>90033.799373019618</v>
      </c>
      <c r="H50" s="37">
        <f t="shared" si="2"/>
        <v>2752.4618665465996</v>
      </c>
      <c r="I50" s="37">
        <f t="shared" si="3"/>
        <v>1373478.4714067532</v>
      </c>
    </row>
    <row r="51" spans="2:9" x14ac:dyDescent="0.3">
      <c r="B51" s="3">
        <f t="shared" si="4"/>
        <v>57</v>
      </c>
      <c r="C51" s="37">
        <f t="shared" si="5"/>
        <v>1373478.4714067532</v>
      </c>
      <c r="D51" s="37">
        <f t="shared" si="6"/>
        <v>6500</v>
      </c>
      <c r="E51" s="37">
        <f t="shared" si="7"/>
        <v>244500</v>
      </c>
      <c r="F51" s="37">
        <f t="shared" si="0"/>
        <v>1379978.4714067532</v>
      </c>
      <c r="G51" s="37">
        <f t="shared" si="1"/>
        <v>96598.492998472735</v>
      </c>
      <c r="H51" s="37">
        <f t="shared" si="2"/>
        <v>2953.1539288104518</v>
      </c>
      <c r="I51" s="37">
        <f t="shared" si="3"/>
        <v>1473623.8104764153</v>
      </c>
    </row>
    <row r="52" spans="2:9" x14ac:dyDescent="0.3">
      <c r="B52" s="3">
        <f t="shared" si="4"/>
        <v>58</v>
      </c>
      <c r="C52" s="37">
        <f t="shared" si="5"/>
        <v>1473623.8104764153</v>
      </c>
      <c r="D52" s="37">
        <f t="shared" si="6"/>
        <v>6500</v>
      </c>
      <c r="E52" s="37">
        <f t="shared" si="7"/>
        <v>251000</v>
      </c>
      <c r="F52" s="37">
        <f t="shared" si="0"/>
        <v>1480123.8104764153</v>
      </c>
      <c r="G52" s="37">
        <f t="shared" si="1"/>
        <v>103608.66673334908</v>
      </c>
      <c r="H52" s="37">
        <f t="shared" si="2"/>
        <v>3167.4649544195286</v>
      </c>
      <c r="I52" s="37">
        <f t="shared" si="3"/>
        <v>1580565.0122553448</v>
      </c>
    </row>
    <row r="53" spans="2:9" x14ac:dyDescent="0.3">
      <c r="B53" s="3">
        <f t="shared" si="4"/>
        <v>59</v>
      </c>
      <c r="C53" s="37">
        <f t="shared" si="5"/>
        <v>1580565.0122553448</v>
      </c>
      <c r="D53" s="37">
        <f t="shared" si="6"/>
        <v>6500</v>
      </c>
      <c r="E53" s="37">
        <f t="shared" si="7"/>
        <v>257500</v>
      </c>
      <c r="F53" s="37">
        <f t="shared" si="0"/>
        <v>1587065.0122553448</v>
      </c>
      <c r="G53" s="37">
        <f t="shared" si="1"/>
        <v>111094.55085787414</v>
      </c>
      <c r="H53" s="37">
        <f t="shared" si="2"/>
        <v>3396.3191262264377</v>
      </c>
      <c r="I53" s="37">
        <f t="shared" si="3"/>
        <v>1694763.2439869924</v>
      </c>
    </row>
    <row r="54" spans="2:9" x14ac:dyDescent="0.3">
      <c r="B54" s="3">
        <f t="shared" si="4"/>
        <v>60</v>
      </c>
      <c r="C54" s="37">
        <f t="shared" si="5"/>
        <v>1694763.2439869924</v>
      </c>
      <c r="D54" s="37">
        <f t="shared" si="6"/>
        <v>6500</v>
      </c>
      <c r="E54" s="37">
        <f t="shared" si="7"/>
        <v>264000</v>
      </c>
      <c r="F54" s="37">
        <f t="shared" si="0"/>
        <v>1701263.2439869924</v>
      </c>
      <c r="G54" s="37">
        <f t="shared" si="1"/>
        <v>119088.42707908948</v>
      </c>
      <c r="H54" s="37">
        <f t="shared" si="2"/>
        <v>3640.7033421321639</v>
      </c>
      <c r="I54" s="37">
        <f t="shared" si="3"/>
        <v>1816710.9677239496</v>
      </c>
    </row>
    <row r="55" spans="2:9" x14ac:dyDescent="0.3">
      <c r="B55" s="3">
        <f t="shared" si="4"/>
        <v>61</v>
      </c>
      <c r="C55" s="37">
        <f t="shared" si="5"/>
        <v>1816710.9677239496</v>
      </c>
      <c r="D55" s="37">
        <f t="shared" si="6"/>
        <v>6500</v>
      </c>
      <c r="E55" s="37">
        <f t="shared" si="7"/>
        <v>270500</v>
      </c>
      <c r="F55" s="37">
        <f t="shared" si="0"/>
        <v>1823210.9677239496</v>
      </c>
      <c r="G55" s="37">
        <f t="shared" si="1"/>
        <v>127624.76774067649</v>
      </c>
      <c r="H55" s="37">
        <f t="shared" si="2"/>
        <v>3901.6714709292519</v>
      </c>
      <c r="I55" s="37">
        <f t="shared" si="3"/>
        <v>1946934.0639936968</v>
      </c>
    </row>
    <row r="56" spans="2:9" x14ac:dyDescent="0.3">
      <c r="B56" s="3">
        <f t="shared" si="4"/>
        <v>62</v>
      </c>
      <c r="C56" s="37">
        <f t="shared" si="5"/>
        <v>1946934.0639936968</v>
      </c>
      <c r="D56" s="37">
        <f t="shared" si="6"/>
        <v>6500</v>
      </c>
      <c r="E56" s="37">
        <f t="shared" si="7"/>
        <v>277000</v>
      </c>
      <c r="F56" s="37">
        <f t="shared" si="0"/>
        <v>1953434.0639936968</v>
      </c>
      <c r="G56" s="37">
        <f t="shared" si="1"/>
        <v>136740.38447955879</v>
      </c>
      <c r="H56" s="37">
        <f t="shared" si="2"/>
        <v>4180.3488969465116</v>
      </c>
      <c r="I56" s="37">
        <f t="shared" si="3"/>
        <v>2085994.0995763091</v>
      </c>
    </row>
    <row r="57" spans="2:9" x14ac:dyDescent="0.3">
      <c r="B57" s="3">
        <f t="shared" si="4"/>
        <v>63</v>
      </c>
      <c r="C57" s="37">
        <f t="shared" si="5"/>
        <v>2085994.0995763091</v>
      </c>
      <c r="D57" s="37">
        <f t="shared" si="6"/>
        <v>6500</v>
      </c>
      <c r="E57" s="37">
        <f t="shared" si="7"/>
        <v>283500</v>
      </c>
      <c r="F57" s="37">
        <f t="shared" si="0"/>
        <v>2092494.0995763091</v>
      </c>
      <c r="G57" s="37">
        <f t="shared" si="1"/>
        <v>146474.58697034165</v>
      </c>
      <c r="H57" s="37">
        <f t="shared" si="2"/>
        <v>4477.9373730933012</v>
      </c>
      <c r="I57" s="37">
        <f t="shared" si="3"/>
        <v>2234490.7491735574</v>
      </c>
    </row>
    <row r="58" spans="2:9" x14ac:dyDescent="0.3">
      <c r="B58" s="3">
        <f t="shared" si="4"/>
        <v>64</v>
      </c>
      <c r="C58" s="37">
        <f t="shared" si="5"/>
        <v>2234490.7491735574</v>
      </c>
      <c r="D58" s="37">
        <f t="shared" si="6"/>
        <v>6500</v>
      </c>
      <c r="E58" s="37">
        <f t="shared" si="7"/>
        <v>290000</v>
      </c>
      <c r="F58" s="37">
        <f t="shared" si="0"/>
        <v>2240990.7491735574</v>
      </c>
      <c r="G58" s="37">
        <f t="shared" si="1"/>
        <v>156869.35244214904</v>
      </c>
      <c r="H58" s="37">
        <f t="shared" si="2"/>
        <v>4795.7202032314126</v>
      </c>
      <c r="I58" s="37">
        <f t="shared" si="3"/>
        <v>2393064.3814124749</v>
      </c>
    </row>
    <row r="59" spans="2:9" x14ac:dyDescent="0.3">
      <c r="B59" s="3">
        <f t="shared" si="4"/>
        <v>65</v>
      </c>
      <c r="C59" s="37">
        <f t="shared" si="5"/>
        <v>2393064.3814124749</v>
      </c>
      <c r="D59" s="37">
        <f t="shared" si="6"/>
        <v>6500</v>
      </c>
      <c r="E59" s="37">
        <f t="shared" si="7"/>
        <v>296500</v>
      </c>
      <c r="F59" s="37">
        <f t="shared" si="0"/>
        <v>2399564.3814124749</v>
      </c>
      <c r="G59" s="37">
        <f t="shared" si="1"/>
        <v>167969.50669887327</v>
      </c>
      <c r="H59" s="37">
        <f t="shared" si="2"/>
        <v>5135.0677762226969</v>
      </c>
      <c r="I59" s="37">
        <f t="shared" si="3"/>
        <v>2562398.8203351256</v>
      </c>
    </row>
    <row r="60" spans="2:9" x14ac:dyDescent="0.3">
      <c r="B60" s="3">
        <f t="shared" si="4"/>
        <v>66</v>
      </c>
      <c r="C60" s="37">
        <f t="shared" si="5"/>
        <v>2562398.8203351256</v>
      </c>
      <c r="D60" s="37">
        <f t="shared" si="6"/>
        <v>6500</v>
      </c>
      <c r="E60" s="37">
        <f t="shared" si="7"/>
        <v>303000</v>
      </c>
      <c r="F60" s="37">
        <f t="shared" si="0"/>
        <v>2568898.8203351256</v>
      </c>
      <c r="G60" s="37">
        <f t="shared" si="1"/>
        <v>179822.9174234588</v>
      </c>
      <c r="H60" s="37">
        <f t="shared" si="2"/>
        <v>5497.4434755171687</v>
      </c>
      <c r="I60" s="37">
        <f t="shared" si="3"/>
        <v>2743224.2942830673</v>
      </c>
    </row>
    <row r="61" spans="2:9" x14ac:dyDescent="0.3">
      <c r="B61" s="3">
        <f t="shared" si="4"/>
        <v>67</v>
      </c>
      <c r="C61" s="37">
        <f t="shared" si="5"/>
        <v>2743224.2942830673</v>
      </c>
      <c r="D61" s="37">
        <f t="shared" si="6"/>
        <v>6500</v>
      </c>
      <c r="E61" s="37">
        <f t="shared" si="7"/>
        <v>309500</v>
      </c>
      <c r="F61" s="37">
        <f t="shared" si="0"/>
        <v>2749724.2942830673</v>
      </c>
      <c r="G61" s="37">
        <f t="shared" si="1"/>
        <v>192480.70059981474</v>
      </c>
      <c r="H61" s="37">
        <f t="shared" si="2"/>
        <v>5884.4099897657643</v>
      </c>
      <c r="I61" s="37">
        <f t="shared" si="3"/>
        <v>2936320.5848931163</v>
      </c>
    </row>
    <row r="62" spans="2:9" x14ac:dyDescent="0.3">
      <c r="B62" s="3">
        <f t="shared" si="4"/>
        <v>68</v>
      </c>
      <c r="C62" s="37">
        <f t="shared" si="5"/>
        <v>2936320.5848931163</v>
      </c>
      <c r="D62" s="37">
        <f t="shared" si="6"/>
        <v>6500</v>
      </c>
      <c r="E62" s="37">
        <f t="shared" si="7"/>
        <v>316000</v>
      </c>
      <c r="F62" s="37">
        <f t="shared" si="0"/>
        <v>2942820.5848931163</v>
      </c>
      <c r="G62" s="37">
        <f t="shared" si="1"/>
        <v>205997.44094251815</v>
      </c>
      <c r="H62" s="37">
        <f t="shared" si="2"/>
        <v>6297.6360516712684</v>
      </c>
      <c r="I62" s="37">
        <f t="shared" si="3"/>
        <v>3142520.3897839631</v>
      </c>
    </row>
    <row r="63" spans="2:9" x14ac:dyDescent="0.3">
      <c r="B63" s="3">
        <f t="shared" si="4"/>
        <v>69</v>
      </c>
      <c r="C63" s="37">
        <f t="shared" si="5"/>
        <v>3142520.3897839631</v>
      </c>
      <c r="D63" s="37">
        <f t="shared" si="6"/>
        <v>6500</v>
      </c>
      <c r="E63" s="37">
        <f t="shared" si="7"/>
        <v>322500</v>
      </c>
      <c r="F63" s="37">
        <f t="shared" si="0"/>
        <v>3149020.3897839631</v>
      </c>
      <c r="G63" s="37">
        <f t="shared" si="1"/>
        <v>220431.42728487743</v>
      </c>
      <c r="H63" s="37">
        <f t="shared" si="2"/>
        <v>6738.9036341376805</v>
      </c>
      <c r="I63" s="37">
        <f t="shared" si="3"/>
        <v>3362712.9134347029</v>
      </c>
    </row>
    <row r="64" spans="2:9" x14ac:dyDescent="0.3">
      <c r="B64" s="3">
        <f t="shared" si="4"/>
        <v>70</v>
      </c>
      <c r="C64" s="37">
        <f t="shared" si="5"/>
        <v>3362712.9134347029</v>
      </c>
      <c r="D64" s="37">
        <f t="shared" si="6"/>
        <v>6500</v>
      </c>
      <c r="E64" s="37">
        <f t="shared" si="7"/>
        <v>329000</v>
      </c>
      <c r="F64" s="37">
        <f t="shared" si="0"/>
        <v>3369212.9134347029</v>
      </c>
      <c r="G64" s="37">
        <f t="shared" si="1"/>
        <v>235844.90394042921</v>
      </c>
      <c r="H64" s="37">
        <f t="shared" si="2"/>
        <v>7210.1156347502638</v>
      </c>
      <c r="I64" s="37">
        <f t="shared" si="3"/>
        <v>3597847.7017403818</v>
      </c>
    </row>
  </sheetData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M17" sqref="M17"/>
    </sheetView>
  </sheetViews>
  <sheetFormatPr defaultColWidth="11.5546875" defaultRowHeight="14.4" x14ac:dyDescent="0.3"/>
  <sheetData/>
  <pageMargins left="0.7" right="0.7" top="0.75" bottom="0.75" header="0.3" footer="0.3"/>
  <pageSetup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9"/>
  <sheetViews>
    <sheetView workbookViewId="0">
      <selection activeCell="F17" sqref="F17"/>
    </sheetView>
  </sheetViews>
  <sheetFormatPr defaultColWidth="9.109375" defaultRowHeight="18" x14ac:dyDescent="0.35"/>
  <cols>
    <col min="1" max="1" width="9.109375" style="5"/>
    <col min="2" max="2" width="18" style="20" customWidth="1"/>
    <col min="3" max="3" width="21" style="20" customWidth="1"/>
    <col min="4" max="4" width="19.5546875" style="20" customWidth="1"/>
    <col min="5" max="5" width="15" style="20" customWidth="1"/>
    <col min="6" max="6" width="15.33203125" style="20" customWidth="1"/>
    <col min="7" max="7" width="17.6640625" style="20" customWidth="1"/>
    <col min="8" max="8" width="14.44140625" style="20" customWidth="1"/>
    <col min="9" max="9" width="14.109375" style="20" customWidth="1"/>
    <col min="10" max="16384" width="9.109375" style="5"/>
  </cols>
  <sheetData>
    <row r="2" spans="2:10" ht="36" x14ac:dyDescent="0.35">
      <c r="B2" s="22" t="s">
        <v>44</v>
      </c>
      <c r="C2" s="22" t="s">
        <v>45</v>
      </c>
      <c r="D2" s="22" t="s">
        <v>46</v>
      </c>
      <c r="E2" s="22" t="s">
        <v>47</v>
      </c>
      <c r="F2" s="22" t="s">
        <v>49</v>
      </c>
      <c r="G2" s="22" t="s">
        <v>50</v>
      </c>
      <c r="H2" s="22" t="s">
        <v>51</v>
      </c>
      <c r="I2" s="22" t="s">
        <v>52</v>
      </c>
    </row>
    <row r="3" spans="2:10" x14ac:dyDescent="0.35">
      <c r="B3" s="31">
        <v>350000</v>
      </c>
      <c r="C3" s="32">
        <v>0.05</v>
      </c>
      <c r="D3" s="33">
        <v>30</v>
      </c>
      <c r="E3" s="32">
        <v>0.2</v>
      </c>
      <c r="F3" s="34">
        <v>1.15E-2</v>
      </c>
      <c r="G3" s="35">
        <v>2.2859999999999998E-3</v>
      </c>
      <c r="H3" s="5"/>
      <c r="I3" s="5"/>
    </row>
    <row r="4" spans="2:10" x14ac:dyDescent="0.35">
      <c r="E4" s="21">
        <f>B3*E3</f>
        <v>70000</v>
      </c>
      <c r="F4" s="21">
        <f>B3*F3/12</f>
        <v>335.41666666666669</v>
      </c>
      <c r="G4" s="21">
        <f>B3*G3/12</f>
        <v>66.674999999999997</v>
      </c>
      <c r="H4" s="21">
        <f>-PMT(C3/12,D3*12,(B3-E4),,0)</f>
        <v>1503.1005444339894</v>
      </c>
      <c r="I4" s="21">
        <f>-PMT(C3/12,D3*12,(B3-E4),,0) + ((F3*B3)/12) + ((G3*B3)/12)</f>
        <v>1905.1922111006561</v>
      </c>
      <c r="J4" s="5" t="s">
        <v>54</v>
      </c>
    </row>
    <row r="5" spans="2:10" x14ac:dyDescent="0.35">
      <c r="F5" s="21">
        <f>F4*12</f>
        <v>4025</v>
      </c>
      <c r="G5" s="21">
        <f>G4*12</f>
        <v>800.09999999999991</v>
      </c>
      <c r="H5" s="21">
        <f>H4*12</f>
        <v>18037.206533207871</v>
      </c>
      <c r="I5" s="21">
        <f>I4*12</f>
        <v>22862.306533207873</v>
      </c>
      <c r="J5" s="5" t="s">
        <v>32</v>
      </c>
    </row>
    <row r="8" spans="2:10" x14ac:dyDescent="0.35">
      <c r="B8" s="20" t="s">
        <v>51</v>
      </c>
      <c r="C8" s="20" t="s">
        <v>53</v>
      </c>
      <c r="D8" s="20" t="s">
        <v>47</v>
      </c>
      <c r="E8" s="20" t="s">
        <v>75</v>
      </c>
      <c r="F8" s="20" t="s">
        <v>76</v>
      </c>
      <c r="G8" s="23" t="s">
        <v>48</v>
      </c>
    </row>
    <row r="9" spans="2:10" x14ac:dyDescent="0.35">
      <c r="B9" s="21">
        <f>-CUMPRINC(C3/12,D3*12,B3-E4,1,D3*12,0)</f>
        <v>279999.99999999994</v>
      </c>
      <c r="C9" s="21">
        <f>-CUMIPMT(C3/12,D3*12,B3-E4,1,D3*12,0)</f>
        <v>261116.19599623623</v>
      </c>
      <c r="D9" s="21">
        <f>E4</f>
        <v>70000</v>
      </c>
      <c r="E9" s="21">
        <f>F5*D3</f>
        <v>120750</v>
      </c>
      <c r="F9" s="21">
        <f>G5*D3</f>
        <v>24002.999999999996</v>
      </c>
      <c r="G9" s="29">
        <f>SUM(B9:F9)</f>
        <v>755869.19599623617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Budget</vt:lpstr>
      <vt:lpstr>Time value of Money</vt:lpstr>
      <vt:lpstr>Simulation 60 years</vt:lpstr>
      <vt:lpstr>Roth IRA</vt:lpstr>
      <vt:lpstr>Roth Numbers</vt:lpstr>
      <vt:lpstr>Roth Growth</vt:lpstr>
      <vt:lpstr>House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Iem</dc:creator>
  <cp:lastModifiedBy>Mike Iem (Synaxis Corporation)</cp:lastModifiedBy>
  <dcterms:created xsi:type="dcterms:W3CDTF">2014-01-19T20:56:16Z</dcterms:created>
  <dcterms:modified xsi:type="dcterms:W3CDTF">2019-09-23T17:59:35Z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v-miie@microsoft.com</vt:lpwstr>
  </property>
  <property fmtid="{D5CDD505-2E9C-101B-9397-08002B2CF9AE}" pid="5" name="MSIP_Label_f42aa342-8706-4288-bd11-ebb85995028c_SetDate">
    <vt:lpwstr>2018-11-07T16:43:06.0452715Z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